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https://clarocomdo-my.sharepoint.com/personal/lissi_hiciano_claro_com_do/Documents/DATOS Y PRODUCTIVIDAD/COMPARTIDO CON EL EQUIPO/Proyectos y Productos/IoT/RFP Medidores Abril 2026/"/>
    </mc:Choice>
  </mc:AlternateContent>
  <xr:revisionPtr revIDLastSave="0" documentId="8_{02376F9B-D809-4FC2-8A05-903F8C2AE9E2}" xr6:coauthVersionLast="47" xr6:coauthVersionMax="47" xr10:uidLastSave="{00000000-0000-0000-0000-000000000000}"/>
  <bookViews>
    <workbookView xWindow="28680" yWindow="-120" windowWidth="29040" windowHeight="15720" tabRatio="886" xr2:uid="{00000000-000D-0000-FFFF-FFFF00000000}"/>
  </bookViews>
  <sheets>
    <sheet name="0. Instrucciones" sheetId="1" r:id="rId1"/>
    <sheet name="1. Datos del Proveedor" sheetId="2" r:id="rId2"/>
    <sheet name="2. General y Arquitectura" sheetId="3" r:id="rId3"/>
    <sheet name="3. Plataforma de Gestión" sheetId="4" r:id="rId4"/>
    <sheet name="4. Dispositivos de Medición" sheetId="5" r:id="rId5"/>
    <sheet name="5. Conectividad y Red Móvil" sheetId="6" r:id="rId6"/>
    <sheet name="6. Integración e APIs" sheetId="7" r:id="rId7"/>
    <sheet name="7. Seguridad de la Información" sheetId="8" r:id="rId8"/>
    <sheet name="8. Instalación en Premisa" sheetId="9" r:id="rId9"/>
    <sheet name="9. Soporte, Mantenimiento y SLA" sheetId="10" r:id="rId10"/>
    <sheet name="10. Garantía" sheetId="11" r:id="rId11"/>
    <sheet name="11. Capacitación y Documentació" sheetId="12" r:id="rId12"/>
    <sheet name="12. Modelo Comercial y Financie" sheetId="13" r:id="rId13"/>
    <sheet name="13. Volúmenes Proyectados" sheetId="14" r:id="rId14"/>
    <sheet name="14. Rúbrica de Puntuación" sheetId="15" r:id="rId15"/>
    <sheet name="15. Matriz de Evaluación" sheetId="16" r:id="rId16"/>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1" i="16" l="1"/>
  <c r="F41" i="16"/>
  <c r="H41" i="16" s="1"/>
  <c r="E41" i="16"/>
  <c r="G40" i="16"/>
  <c r="F40" i="16"/>
  <c r="H40" i="16" s="1"/>
  <c r="E40" i="16"/>
  <c r="G39" i="16"/>
  <c r="F39" i="16"/>
  <c r="H39" i="16" s="1"/>
  <c r="E39" i="16"/>
  <c r="G38" i="16"/>
  <c r="F38" i="16"/>
  <c r="H38" i="16" s="1"/>
  <c r="E38" i="16"/>
  <c r="G37" i="16"/>
  <c r="F37" i="16"/>
  <c r="H37" i="16" s="1"/>
  <c r="E37" i="16"/>
  <c r="G36" i="16"/>
  <c r="F36" i="16"/>
  <c r="H36" i="16" s="1"/>
  <c r="E36" i="16"/>
  <c r="G35" i="16"/>
  <c r="F35" i="16"/>
  <c r="H35" i="16" s="1"/>
  <c r="E35" i="16"/>
  <c r="G34" i="16"/>
  <c r="F34" i="16"/>
  <c r="H34" i="16" s="1"/>
  <c r="E34" i="16"/>
  <c r="G33" i="16"/>
  <c r="F33" i="16"/>
  <c r="H33" i="16" s="1"/>
  <c r="E33" i="16"/>
  <c r="G32" i="16"/>
  <c r="F32" i="16"/>
  <c r="H32" i="16" s="1"/>
  <c r="E32" i="16"/>
  <c r="G31" i="16"/>
  <c r="F31" i="16"/>
  <c r="H31" i="16" s="1"/>
  <c r="E31" i="16"/>
  <c r="H26" i="16"/>
  <c r="C17" i="16"/>
  <c r="D16" i="16"/>
  <c r="D15" i="16"/>
  <c r="D14" i="16"/>
  <c r="D13" i="16"/>
  <c r="D12" i="16"/>
  <c r="D11" i="16"/>
  <c r="D10" i="16"/>
  <c r="D9" i="16"/>
  <c r="D8" i="16"/>
  <c r="D7" i="16"/>
  <c r="D6" i="16"/>
  <c r="D17" i="16" s="1"/>
  <c r="D23" i="15"/>
  <c r="G11" i="14"/>
  <c r="F11" i="14"/>
  <c r="E11" i="14"/>
  <c r="D11" i="14"/>
  <c r="C11" i="14"/>
  <c r="H10" i="14"/>
  <c r="H9" i="14"/>
  <c r="H8" i="14"/>
  <c r="H7" i="14"/>
  <c r="H11" i="14" s="1"/>
  <c r="H6" i="14"/>
  <c r="D22" i="13"/>
  <c r="C22" i="13"/>
  <c r="I20" i="13"/>
  <c r="H20" i="13"/>
  <c r="I19" i="13"/>
  <c r="H19" i="13"/>
  <c r="I18" i="13"/>
  <c r="H18" i="13"/>
  <c r="I17" i="13"/>
  <c r="H17" i="13"/>
  <c r="I16" i="13"/>
  <c r="H16" i="13"/>
  <c r="I15" i="13"/>
  <c r="H15" i="13"/>
  <c r="I14" i="13"/>
  <c r="H14" i="13"/>
  <c r="I13" i="13"/>
  <c r="H13" i="13"/>
  <c r="I12" i="13"/>
  <c r="H12" i="13"/>
  <c r="I11" i="13"/>
  <c r="H11" i="13"/>
  <c r="I10" i="13"/>
  <c r="H10" i="13"/>
  <c r="I9" i="13"/>
  <c r="H9" i="13"/>
  <c r="I8" i="13"/>
  <c r="H8" i="13"/>
  <c r="I7" i="13"/>
  <c r="H7" i="13"/>
  <c r="I6" i="13"/>
  <c r="H6" i="13"/>
  <c r="I5" i="13"/>
  <c r="H5" i="13"/>
  <c r="I4" i="13"/>
  <c r="H4" i="13"/>
  <c r="I3" i="13"/>
  <c r="H22" i="13" s="1"/>
  <c r="H3" i="13"/>
  <c r="E16" i="16" s="1"/>
  <c r="D13" i="12"/>
  <c r="C13" i="12"/>
  <c r="I11" i="12"/>
  <c r="H11" i="12"/>
  <c r="I10" i="12"/>
  <c r="H10" i="12"/>
  <c r="I9" i="12"/>
  <c r="H9" i="12"/>
  <c r="I8" i="12"/>
  <c r="H8" i="12"/>
  <c r="I7" i="12"/>
  <c r="H7" i="12"/>
  <c r="I6" i="12"/>
  <c r="H6" i="12"/>
  <c r="I5" i="12"/>
  <c r="H5" i="12"/>
  <c r="I4" i="12"/>
  <c r="H4" i="12"/>
  <c r="I3" i="12"/>
  <c r="H13" i="12" s="1"/>
  <c r="H3" i="12"/>
  <c r="F13" i="12" s="1"/>
  <c r="D29" i="11"/>
  <c r="I27" i="11"/>
  <c r="H27" i="11"/>
  <c r="I26" i="11"/>
  <c r="H26" i="11"/>
  <c r="I25" i="11"/>
  <c r="H25" i="11"/>
  <c r="I24" i="11"/>
  <c r="H24" i="11"/>
  <c r="I23" i="11"/>
  <c r="H23" i="11"/>
  <c r="I22" i="11"/>
  <c r="H22" i="11"/>
  <c r="I21" i="11"/>
  <c r="H21" i="11"/>
  <c r="I20" i="11"/>
  <c r="H20" i="11"/>
  <c r="I19" i="11"/>
  <c r="H19" i="11"/>
  <c r="I18" i="11"/>
  <c r="H18" i="11"/>
  <c r="I17" i="11"/>
  <c r="H17" i="11"/>
  <c r="I16" i="11"/>
  <c r="H16" i="11"/>
  <c r="I15" i="11"/>
  <c r="H15" i="11"/>
  <c r="I14" i="11"/>
  <c r="H14" i="11"/>
  <c r="I13" i="11"/>
  <c r="H13" i="11"/>
  <c r="I12" i="11"/>
  <c r="H12" i="11"/>
  <c r="I11" i="11"/>
  <c r="H11" i="11"/>
  <c r="I10" i="11"/>
  <c r="H10" i="11"/>
  <c r="I9" i="11"/>
  <c r="H9" i="11"/>
  <c r="I8" i="11"/>
  <c r="H8" i="11"/>
  <c r="I7" i="11"/>
  <c r="H7" i="11"/>
  <c r="I6" i="11"/>
  <c r="H6" i="11"/>
  <c r="I5" i="11"/>
  <c r="H5" i="11"/>
  <c r="F29" i="11" s="1"/>
  <c r="I4" i="11"/>
  <c r="F14" i="16" s="1"/>
  <c r="G14" i="16" s="1"/>
  <c r="H14" i="16" s="1"/>
  <c r="H4" i="11"/>
  <c r="E14" i="16" s="1"/>
  <c r="D19" i="10"/>
  <c r="C19" i="10"/>
  <c r="I17" i="10"/>
  <c r="H17" i="10"/>
  <c r="I16" i="10"/>
  <c r="H16" i="10"/>
  <c r="I15" i="10"/>
  <c r="H15" i="10"/>
  <c r="I14" i="10"/>
  <c r="H14" i="10"/>
  <c r="I13" i="10"/>
  <c r="H13" i="10"/>
  <c r="I12" i="10"/>
  <c r="H12" i="10"/>
  <c r="I11" i="10"/>
  <c r="H11" i="10"/>
  <c r="I10" i="10"/>
  <c r="H10" i="10"/>
  <c r="I9" i="10"/>
  <c r="H9" i="10"/>
  <c r="I8" i="10"/>
  <c r="H8" i="10"/>
  <c r="I7" i="10"/>
  <c r="H7" i="10"/>
  <c r="I6" i="10"/>
  <c r="H6" i="10"/>
  <c r="I5" i="10"/>
  <c r="H5" i="10"/>
  <c r="I4" i="10"/>
  <c r="H4" i="10"/>
  <c r="I3" i="10"/>
  <c r="H19" i="10" s="1"/>
  <c r="H3" i="10"/>
  <c r="F19" i="10" s="1"/>
  <c r="D30" i="9"/>
  <c r="C30" i="9"/>
  <c r="I28" i="9"/>
  <c r="H28" i="9"/>
  <c r="I27" i="9"/>
  <c r="H27" i="9"/>
  <c r="I26" i="9"/>
  <c r="H26" i="9"/>
  <c r="I25" i="9"/>
  <c r="H25" i="9"/>
  <c r="I24" i="9"/>
  <c r="H24" i="9"/>
  <c r="I23" i="9"/>
  <c r="H23" i="9"/>
  <c r="I22" i="9"/>
  <c r="H22" i="9"/>
  <c r="I21" i="9"/>
  <c r="H21" i="9"/>
  <c r="I20" i="9"/>
  <c r="H20" i="9"/>
  <c r="I19" i="9"/>
  <c r="H19" i="9"/>
  <c r="I18" i="9"/>
  <c r="H18" i="9"/>
  <c r="I17" i="9"/>
  <c r="H17" i="9"/>
  <c r="I16" i="9"/>
  <c r="H16" i="9"/>
  <c r="I15" i="9"/>
  <c r="H15" i="9"/>
  <c r="I14" i="9"/>
  <c r="H14" i="9"/>
  <c r="I13" i="9"/>
  <c r="H13" i="9"/>
  <c r="I12" i="9"/>
  <c r="H12" i="9"/>
  <c r="I11" i="9"/>
  <c r="H11" i="9"/>
  <c r="I10" i="9"/>
  <c r="H10" i="9"/>
  <c r="I9" i="9"/>
  <c r="H9" i="9"/>
  <c r="I8" i="9"/>
  <c r="H8" i="9"/>
  <c r="I7" i="9"/>
  <c r="H7" i="9"/>
  <c r="I6" i="9"/>
  <c r="H6" i="9"/>
  <c r="F30" i="9" s="1"/>
  <c r="I5" i="9"/>
  <c r="H5" i="9"/>
  <c r="I4" i="9"/>
  <c r="F12" i="16" s="1"/>
  <c r="G12" i="16" s="1"/>
  <c r="H12" i="16" s="1"/>
  <c r="H4" i="9"/>
  <c r="E12" i="16" s="1"/>
  <c r="D29" i="8"/>
  <c r="C29" i="8"/>
  <c r="I27" i="8"/>
  <c r="H27" i="8"/>
  <c r="I26" i="8"/>
  <c r="H26" i="8"/>
  <c r="I25" i="8"/>
  <c r="H25" i="8"/>
  <c r="I24" i="8"/>
  <c r="H24" i="8"/>
  <c r="I23" i="8"/>
  <c r="H23" i="8"/>
  <c r="I22" i="8"/>
  <c r="H22" i="8"/>
  <c r="I21" i="8"/>
  <c r="H21" i="8"/>
  <c r="I20" i="8"/>
  <c r="H20" i="8"/>
  <c r="I19" i="8"/>
  <c r="H19" i="8"/>
  <c r="I18" i="8"/>
  <c r="H18" i="8"/>
  <c r="I17" i="8"/>
  <c r="H17" i="8"/>
  <c r="I16" i="8"/>
  <c r="H16" i="8"/>
  <c r="I15" i="8"/>
  <c r="H15" i="8"/>
  <c r="I14" i="8"/>
  <c r="H14" i="8"/>
  <c r="I13" i="8"/>
  <c r="H13" i="8"/>
  <c r="I12" i="8"/>
  <c r="H12" i="8"/>
  <c r="I11" i="8"/>
  <c r="H11" i="8"/>
  <c r="I10" i="8"/>
  <c r="H10" i="8"/>
  <c r="I9" i="8"/>
  <c r="H9" i="8"/>
  <c r="I8" i="8"/>
  <c r="H8" i="8"/>
  <c r="I7" i="8"/>
  <c r="H7" i="8"/>
  <c r="I6" i="8"/>
  <c r="H6" i="8"/>
  <c r="I5" i="8"/>
  <c r="H5" i="8"/>
  <c r="I4" i="8"/>
  <c r="F11" i="16" s="1"/>
  <c r="H4" i="8"/>
  <c r="E11" i="16" s="1"/>
  <c r="D23" i="7"/>
  <c r="C23" i="7"/>
  <c r="I21" i="7"/>
  <c r="H21" i="7"/>
  <c r="I20" i="7"/>
  <c r="H20" i="7"/>
  <c r="I19" i="7"/>
  <c r="H19" i="7"/>
  <c r="I18" i="7"/>
  <c r="H18" i="7"/>
  <c r="I17" i="7"/>
  <c r="H17" i="7"/>
  <c r="I16" i="7"/>
  <c r="H16" i="7"/>
  <c r="I15" i="7"/>
  <c r="H15" i="7"/>
  <c r="I14" i="7"/>
  <c r="H14" i="7"/>
  <c r="I13" i="7"/>
  <c r="H13" i="7"/>
  <c r="I12" i="7"/>
  <c r="H12" i="7"/>
  <c r="I11" i="7"/>
  <c r="H11" i="7"/>
  <c r="I10" i="7"/>
  <c r="H10" i="7"/>
  <c r="I9" i="7"/>
  <c r="H9" i="7"/>
  <c r="I8" i="7"/>
  <c r="H8" i="7"/>
  <c r="I7" i="7"/>
  <c r="H7" i="7"/>
  <c r="I6" i="7"/>
  <c r="H6" i="7"/>
  <c r="I5" i="7"/>
  <c r="H5" i="7"/>
  <c r="I4" i="7"/>
  <c r="F10" i="16" s="1"/>
  <c r="H4" i="7"/>
  <c r="F23" i="7" s="1"/>
  <c r="F15" i="6"/>
  <c r="D15" i="6"/>
  <c r="I13" i="6"/>
  <c r="H13" i="6"/>
  <c r="I12" i="6"/>
  <c r="H12" i="6"/>
  <c r="I11" i="6"/>
  <c r="H11" i="6"/>
  <c r="I10" i="6"/>
  <c r="H10" i="6"/>
  <c r="I9" i="6"/>
  <c r="H9" i="6"/>
  <c r="I8" i="6"/>
  <c r="H8" i="6"/>
  <c r="I7" i="6"/>
  <c r="H7" i="6"/>
  <c r="I6" i="6"/>
  <c r="H6" i="6"/>
  <c r="I5" i="6"/>
  <c r="H5" i="6"/>
  <c r="I4" i="6"/>
  <c r="H4" i="6"/>
  <c r="I3" i="6"/>
  <c r="F9" i="16" s="1"/>
  <c r="G9" i="16" s="1"/>
  <c r="H9" i="16" s="1"/>
  <c r="H3" i="6"/>
  <c r="E9" i="16" s="1"/>
  <c r="D29" i="5"/>
  <c r="C29" i="5"/>
  <c r="I27" i="5"/>
  <c r="H27" i="5"/>
  <c r="I26" i="5"/>
  <c r="H26" i="5"/>
  <c r="I25" i="5"/>
  <c r="H25" i="5"/>
  <c r="I24" i="5"/>
  <c r="H24" i="5"/>
  <c r="I23" i="5"/>
  <c r="H23" i="5"/>
  <c r="I22" i="5"/>
  <c r="H22" i="5"/>
  <c r="I21" i="5"/>
  <c r="H21" i="5"/>
  <c r="I20" i="5"/>
  <c r="H20" i="5"/>
  <c r="I19" i="5"/>
  <c r="H19" i="5"/>
  <c r="I18" i="5"/>
  <c r="H18" i="5"/>
  <c r="I17" i="5"/>
  <c r="H17" i="5"/>
  <c r="I16" i="5"/>
  <c r="H16" i="5"/>
  <c r="I15" i="5"/>
  <c r="H15" i="5"/>
  <c r="I14" i="5"/>
  <c r="H14" i="5"/>
  <c r="I13" i="5"/>
  <c r="H13" i="5"/>
  <c r="I12" i="5"/>
  <c r="H12" i="5"/>
  <c r="I11" i="5"/>
  <c r="H11" i="5"/>
  <c r="I10" i="5"/>
  <c r="H10" i="5"/>
  <c r="I9" i="5"/>
  <c r="H9" i="5"/>
  <c r="I8" i="5"/>
  <c r="H8" i="5"/>
  <c r="I7" i="5"/>
  <c r="H7" i="5"/>
  <c r="I6" i="5"/>
  <c r="H6" i="5"/>
  <c r="I5" i="5"/>
  <c r="H29" i="5" s="1"/>
  <c r="H5" i="5"/>
  <c r="F29" i="5" s="1"/>
  <c r="I4" i="5"/>
  <c r="F8" i="16" s="1"/>
  <c r="H4" i="5"/>
  <c r="E8" i="16" s="1"/>
  <c r="D30" i="4"/>
  <c r="C30" i="4"/>
  <c r="I28" i="4"/>
  <c r="H28" i="4"/>
  <c r="I27" i="4"/>
  <c r="H27" i="4"/>
  <c r="I26" i="4"/>
  <c r="H26" i="4"/>
  <c r="I25" i="4"/>
  <c r="H25" i="4"/>
  <c r="I24" i="4"/>
  <c r="H24" i="4"/>
  <c r="I23" i="4"/>
  <c r="H23" i="4"/>
  <c r="I22" i="4"/>
  <c r="H22" i="4"/>
  <c r="I21" i="4"/>
  <c r="H21" i="4"/>
  <c r="I20" i="4"/>
  <c r="H20" i="4"/>
  <c r="I19" i="4"/>
  <c r="H19" i="4"/>
  <c r="I18" i="4"/>
  <c r="H18" i="4"/>
  <c r="I17" i="4"/>
  <c r="H17" i="4"/>
  <c r="I16" i="4"/>
  <c r="H16" i="4"/>
  <c r="I15" i="4"/>
  <c r="H15" i="4"/>
  <c r="I14" i="4"/>
  <c r="H14" i="4"/>
  <c r="I13" i="4"/>
  <c r="H13" i="4"/>
  <c r="I12" i="4"/>
  <c r="H12" i="4"/>
  <c r="I11" i="4"/>
  <c r="H11" i="4"/>
  <c r="I10" i="4"/>
  <c r="H10" i="4"/>
  <c r="I9" i="4"/>
  <c r="H9" i="4"/>
  <c r="I8" i="4"/>
  <c r="H8" i="4"/>
  <c r="I7" i="4"/>
  <c r="H7" i="4"/>
  <c r="I6" i="4"/>
  <c r="H6" i="4"/>
  <c r="I5" i="4"/>
  <c r="H5" i="4"/>
  <c r="I4" i="4"/>
  <c r="H30" i="4" s="1"/>
  <c r="H4" i="4"/>
  <c r="F30" i="4" s="1"/>
  <c r="D17" i="3"/>
  <c r="C17" i="3"/>
  <c r="I15" i="3"/>
  <c r="H15" i="3"/>
  <c r="I14" i="3"/>
  <c r="H14" i="3"/>
  <c r="I13" i="3"/>
  <c r="H13" i="3"/>
  <c r="I12" i="3"/>
  <c r="H12" i="3"/>
  <c r="I11" i="3"/>
  <c r="H11" i="3"/>
  <c r="I10" i="3"/>
  <c r="H10" i="3"/>
  <c r="I9" i="3"/>
  <c r="H9" i="3"/>
  <c r="I8" i="3"/>
  <c r="H8" i="3"/>
  <c r="I7" i="3"/>
  <c r="H7" i="3"/>
  <c r="I6" i="3"/>
  <c r="H6" i="3"/>
  <c r="I5" i="3"/>
  <c r="H5" i="3"/>
  <c r="I4" i="3"/>
  <c r="H4" i="3"/>
  <c r="I3" i="3"/>
  <c r="H17" i="3" s="1"/>
  <c r="H3" i="3"/>
  <c r="F17" i="3" s="1"/>
  <c r="G8" i="16" l="1"/>
  <c r="H8" i="16" s="1"/>
  <c r="G11" i="16"/>
  <c r="H11" i="16" s="1"/>
  <c r="E13" i="16"/>
  <c r="F16" i="16"/>
  <c r="G16" i="16" s="1"/>
  <c r="H16" i="16" s="1"/>
  <c r="H29" i="11"/>
  <c r="E10" i="16"/>
  <c r="G10" i="16" s="1"/>
  <c r="H10" i="16" s="1"/>
  <c r="F13" i="16"/>
  <c r="G13" i="16" s="1"/>
  <c r="H13" i="16" s="1"/>
  <c r="H15" i="6"/>
  <c r="H23" i="7"/>
  <c r="E7" i="16"/>
  <c r="E15" i="16"/>
  <c r="F7" i="16"/>
  <c r="G7" i="16" s="1"/>
  <c r="H7" i="16" s="1"/>
  <c r="F15" i="16"/>
  <c r="G15" i="16" s="1"/>
  <c r="H15" i="16" s="1"/>
  <c r="H30" i="9"/>
  <c r="F29" i="8"/>
  <c r="E6" i="16"/>
  <c r="H29" i="8"/>
  <c r="F22" i="13"/>
  <c r="F6" i="16"/>
  <c r="G6" i="16" l="1"/>
  <c r="H6" i="16" s="1"/>
  <c r="H17" i="16" s="1"/>
  <c r="H25" i="16" s="1"/>
  <c r="H27" i="16" s="1"/>
  <c r="F17" i="16"/>
  <c r="E17" i="16"/>
  <c r="G17" i="16" l="1"/>
</calcChain>
</file>

<file path=xl/sharedStrings.xml><?xml version="1.0" encoding="utf-8"?>
<sst xmlns="http://schemas.openxmlformats.org/spreadsheetml/2006/main" count="994" uniqueCount="623">
  <si>
    <t>ANEXO 1 — SOLUCIÓN IOT PARA TELEMEDIDA — INSTRUCCIONES DE RESPUESTA</t>
  </si>
  <si>
    <t>Documento</t>
  </si>
  <si>
    <t>Anexo 1 del RFP — Solución integral de telemedida IoT de Claro Dominicana.</t>
  </si>
  <si>
    <t>Propósito</t>
  </si>
  <si>
    <t>Recoger la respuesta técnica, operativa y comercial del proveedor a cada requerimiento, de forma estructurada y evaluable objetivamente.</t>
  </si>
  <si>
    <t>Idioma</t>
  </si>
  <si>
    <t>Español. Documentación técnica complementaria se acepta en inglés.</t>
  </si>
  <si>
    <t>Moneda</t>
  </si>
  <si>
    <t>Dólares estadounidenses (USD). Los impuestos aplicables deben mostrarse desglosados.</t>
  </si>
  <si>
    <t>Vigencia de la propuesta</t>
  </si>
  <si>
    <t>Noventa (90) días calendario desde la fecha de entrega.</t>
  </si>
  <si>
    <t>Confidencialidad</t>
  </si>
  <si>
    <t>NDA firmado previo a la presentación. La información aquí contenida es privada y confidencial de Claro Dominicana.</t>
  </si>
  <si>
    <t>Cómo diligenciar el documento</t>
  </si>
  <si>
    <t>1. Datos del proveedor</t>
  </si>
  <si>
    <t>Complete la pestaña '1. Datos del Proveedor' con información de la empresa, referentes, experiencia y certificaciones.</t>
  </si>
  <si>
    <t>2. Secciones temáticas (pestañas 2–12)</t>
  </si>
  <si>
    <t>Para cada requerimiento indique el nivel de cumplimiento y justifique en 'Comentario / Sustento'. Si su respuesta remite a un documento externo, indique documento, página y sección, y adjúntelo.</t>
  </si>
  <si>
    <t>3. Niveles de cumplimiento</t>
  </si>
  <si>
    <t>Cumple: cumple totalmente con evidencia clara.
Cumple Parcialmente: cumple con limitaciones; detalle alcance y brecha.
No Cumple: no cumple a la fecha; si está en roadmap, indique versión y fecha estimada.
No Aplica: no aplica al modelo de solución propuesto; debe justificarse.</t>
  </si>
  <si>
    <t>4. Criticidad y peso</t>
  </si>
  <si>
    <t>Cada requerimiento tiene criticidad (Mandatorio / Deseable / Informativo) y peso (1–3). Ambos se usan para calcular la puntuación de su sección.</t>
  </si>
  <si>
    <t>5. Modelo de SLAs de instalación</t>
  </si>
  <si>
    <t>Los SLAs de instalación en premisa se definen por PROYECTO de despliegue, no por orden individual. Los indicadores clave son: cumplimiento del cronograma del proyecto, throughput mensual, tasa de éxito en primera visita, tasa de activación exitosa y tasa de retrabajos (ver pestaña 8).</t>
  </si>
  <si>
    <t>6. Volúmenes proyectados</t>
  </si>
  <si>
    <t>Use la pestaña '13. Volúmenes Proyectados' como base para dimensionar cuadrillas, cronograma, logística y modelo comercial.</t>
  </si>
  <si>
    <t>7. Integración con sistemas de Claro</t>
  </si>
  <si>
    <t>La plataforma debe exponer APIs que permitan a los sistemas de Claro (BSS/OSS) declarar, activar, suspender y gestionar medidores de forma programática. Ver pestaña 6.</t>
  </si>
  <si>
    <t>8. Rúbrica y matriz</t>
  </si>
  <si>
    <t>La pestaña '14. Rúbrica' describe cómo se traducen los niveles de cumplimiento a puntos. La pestaña '15. Matriz de Evaluación' consolida el puntaje por sección y global.</t>
  </si>
  <si>
    <t>9. Integridad del documento</t>
  </si>
  <si>
    <t>No elimine, modifique ni reordene filas, columnas o fórmulas. Cualquier modificación estructural invalida la propuesta.</t>
  </si>
  <si>
    <t>10. Consultas</t>
  </si>
  <si>
    <t>Por los canales definidos en el RFP, dentro de la ventana de aclaraciones del cronograma.</t>
  </si>
  <si>
    <t>Escala de puntos por nivel de cumplimiento</t>
  </si>
  <si>
    <t>Nivel</t>
  </si>
  <si>
    <t>Puntos otorgados</t>
  </si>
  <si>
    <t>Cumple</t>
  </si>
  <si>
    <t>100% del peso del requerimiento</t>
  </si>
  <si>
    <t>Cumple Parcialmente</t>
  </si>
  <si>
    <t>50% del peso del requerimiento</t>
  </si>
  <si>
    <t>No Cumple</t>
  </si>
  <si>
    <t>0% del peso del requerimiento</t>
  </si>
  <si>
    <t>No Aplica</t>
  </si>
  <si>
    <t>Se excluye del denominador (no castiga ni beneficia)</t>
  </si>
  <si>
    <t>Modelo de puntuación global</t>
  </si>
  <si>
    <t>Componente técnico / operativo</t>
  </si>
  <si>
    <t>70% de la nota global. Ponderación de las secciones 2–11 según pesos definidos en la pestaña 15.</t>
  </si>
  <si>
    <t>Componente económico</t>
  </si>
  <si>
    <t>30% de la nota global. Calculado comparativamente entre ofertas a partir del TCO (CAPEX + OPEX a 5 años). Calculado internamente por Claro.</t>
  </si>
  <si>
    <t>1. DATOS DEL PROVEEDOR</t>
  </si>
  <si>
    <t>Campo</t>
  </si>
  <si>
    <t>Respuesta del proveedor</t>
  </si>
  <si>
    <t>Razón social completa</t>
  </si>
  <si>
    <t>Nombre comercial</t>
  </si>
  <si>
    <t>RNC / Tax ID</t>
  </si>
  <si>
    <t>País de constitución</t>
  </si>
  <si>
    <t>Representante legal</t>
  </si>
  <si>
    <t>Dirección de oficinas principales</t>
  </si>
  <si>
    <t>Presencia local en República Dominicana (Sí/No; descripción)</t>
  </si>
  <si>
    <t>Años de existencia de la empresa</t>
  </si>
  <si>
    <t>Años de experiencia en soluciones de telemedida / AMI</t>
  </si>
  <si>
    <t>Número total de empleados</t>
  </si>
  <si>
    <t>Empleados dedicados a soluciones IoT / utilities</t>
  </si>
  <si>
    <t>Facturación anual últimos 3 años (USD)</t>
  </si>
  <si>
    <t>Certificaciones corporativas (ISO 9001, ISO 27001, ISO 14001, SOC 2, otras)</t>
  </si>
  <si>
    <t>Principales clientes con despliegues comparables (LATAM)</t>
  </si>
  <si>
    <t>Fabricante de medidores (propio / tercero; marcas representadas)</t>
  </si>
  <si>
    <t>Fabricante de la plataforma (propia / tercero; marca y versión)</t>
  </si>
  <si>
    <t>Litigios o sanciones relevantes últimos 5 años (Sí/No; descripción)</t>
  </si>
  <si>
    <t>Contacto comercial — Nombre</t>
  </si>
  <si>
    <t>Contacto comercial — Cargo</t>
  </si>
  <si>
    <t>Contacto comercial — Email</t>
  </si>
  <si>
    <t>Contacto comercial — Teléfono</t>
  </si>
  <si>
    <t>Contacto técnico — Nombre</t>
  </si>
  <si>
    <t>Contacto técnico — Cargo</t>
  </si>
  <si>
    <t>Contacto técnico — Email</t>
  </si>
  <si>
    <t>Contacto técnico — Teléfono</t>
  </si>
  <si>
    <t>NDA firmado (fecha)</t>
  </si>
  <si>
    <t>2. GENERAL Y ARQUITECTURA</t>
  </si>
  <si>
    <t>ID</t>
  </si>
  <si>
    <t>Requerimiento</t>
  </si>
  <si>
    <t>Criticidad</t>
  </si>
  <si>
    <t>Peso</t>
  </si>
  <si>
    <t>Nivel de cumplimiento</t>
  </si>
  <si>
    <t>Comentario / Sustento</t>
  </si>
  <si>
    <t>Doc. referencia (archivo / página / sección)</t>
  </si>
  <si>
    <t>Peso efectivo</t>
  </si>
  <si>
    <t>Puntos obtenidos</t>
  </si>
  <si>
    <t>GEN-01</t>
  </si>
  <si>
    <t>Describa la arquitectura end-to-end de la solución propuesta (medidor, gateway si aplica, red, plataforma, integraciones). Incluya diagrama.</t>
  </si>
  <si>
    <t>Mandatorio</t>
  </si>
  <si>
    <t>GEN-02</t>
  </si>
  <si>
    <t>Indique la topología de conexión: medidor conectado directo a red móvil vs medidor conectado a gateway (PLC, RF Mesh, LoRaWAN). Justifique la elección.</t>
  </si>
  <si>
    <t>GEN-03</t>
  </si>
  <si>
    <t>¿La plataforma opera en la nube del proveedor (SaaS), en nube pública (AWS/Azure/GCP), o puede desplegarse on-premise en datacenter de Claro?</t>
  </si>
  <si>
    <t>GEN-04</t>
  </si>
  <si>
    <t>Indique los proveedores de nube soportados y la región de hosting de datos (data residency). Preferencia por región LATAM/US-East.</t>
  </si>
  <si>
    <t>GEN-05</t>
  </si>
  <si>
    <t>¿La plataforma es marca blanca (white-label) para que Claro la comercialice bajo su marca? Detalle alcance de personalización (logo, dominio, colores, idioma).</t>
  </si>
  <si>
    <t>GEN-06</t>
  </si>
  <si>
    <t>Describa los casos de uso soportados: energía eléctrica, agua, gas, otros. Indique si un mismo despliegue puede operar multiservicio.</t>
  </si>
  <si>
    <t>GEN-07</t>
  </si>
  <si>
    <t>Indique clientes similares (referencias verificables) con despliegues equivalentes en LATAM, con volumen de dispositivos y tiempo en operación.</t>
  </si>
  <si>
    <t>GEN-08</t>
  </si>
  <si>
    <t>Indique años de experiencia del proveedor en soluciones de telemedida y certificaciones de la empresa (ISO 9001, ISO 27001, ISO 14001, otras).</t>
  </si>
  <si>
    <t>GEN-09</t>
  </si>
  <si>
    <t>Indique el número total de dispositivos que la plataforma soporta en producción hoy (a nivel global) y capacidad máxima por instancia.</t>
  </si>
  <si>
    <t>Deseable</t>
  </si>
  <si>
    <t>GEN-10</t>
  </si>
  <si>
    <t>Describa la estrategia de escalabilidad: ¿cómo crece la plataforma de 10 mil a 1 millón de dispositivos sin degradación de performance?</t>
  </si>
  <si>
    <t>GEN-11</t>
  </si>
  <si>
    <t>Describa el modelo de alta disponibilidad: RTO, RPO, esquema activo-activo/activo-pasivo, SLA de disponibilidad del servicio plataforma.</t>
  </si>
  <si>
    <t>GEN-12</t>
  </si>
  <si>
    <t>Describa el plan de continuidad de negocio (BCP) y recuperación ante desastres (DRP). Adjunte documento.</t>
  </si>
  <si>
    <t>GEN-13</t>
  </si>
  <si>
    <t>¿La solución cumple con los casos de uso de clientes regulados y no regulados del mercado eléctrico dominicano? Explique.</t>
  </si>
  <si>
    <t>RESUMEN</t>
  </si>
  <si>
    <t>Total requerimientos / Peso total / Peso efectivo / Puntos obtenidos / % Cumplimiento de la sección</t>
  </si>
  <si>
    <t>Peso efectivo:</t>
  </si>
  <si>
    <t>% Cumplimiento:</t>
  </si>
  <si>
    <t>3. PLATAFORMA DE GESTIÓN</t>
  </si>
  <si>
    <t>Nota: Responda con detalle la capacidad de la plataforma. Si cumple parcialmente, especifique roadmap y fecha.</t>
  </si>
  <si>
    <t>PLA-01</t>
  </si>
  <si>
    <t>La plataforma debe ofrecer acceso Web (navegador) y App móvil (iOS y Android). Indique versiones mínimas soportadas.</t>
  </si>
  <si>
    <t>PLA-02</t>
  </si>
  <si>
    <t>Dashboard configurable por el usuario final, con widgets arrastrables y métricas seleccionables del catálogo de variables de la plataforma.</t>
  </si>
  <si>
    <t>PLA-03</t>
  </si>
  <si>
    <t>Módulo de reportes de gestión, operativos, administrativos y regulatorios. El cliente debe poder construir sus propios reportes sobre cualquier variable capturada.</t>
  </si>
  <si>
    <t>PLA-04</t>
  </si>
  <si>
    <t>Los reportes deben exportarse en formatos CSV, TXT, PDF, XML, XLSX y JSON. Soporte de reportes programados con envío automático por correo.</t>
  </si>
  <si>
    <t>PLA-05</t>
  </si>
  <si>
    <t>Consulta de mediciones por medidor individual o grupo, con filtros por tipo de facturación (Prepago/Libre/No regulado), tipo de cliente, región, ruta y fecha.</t>
  </si>
  <si>
    <t>PLA-06</t>
  </si>
  <si>
    <t>Administración granular de roles y permisos (RBAC). Debe permitir roles personalizados con matriz de módulo x acción (consulta, edición, aprobación, eliminación).</t>
  </si>
  <si>
    <t>PLA-07</t>
  </si>
  <si>
    <t>Gestión de multi-tenant / multi-cliente: debe permitir a Claro administrar varios clientes finales desde la misma instancia con segregación total de datos.</t>
  </si>
  <si>
    <t>PLA-08</t>
  </si>
  <si>
    <t>Activación, suspensión, cancelación y reactivación remota del servicio eléctrico desde la plataforma (corte/reconexión). Soporte de flujos con aprobación multi-nivel.</t>
  </si>
  <si>
    <t>PLA-09</t>
  </si>
  <si>
    <t>Métodos automáticos de registro masivo de dispositivos: alta, consulta, actualización, baja. Soporte de importación por lote (CSV/Excel) y vía API.</t>
  </si>
  <si>
    <t>PLA-10</t>
  </si>
  <si>
    <t>Listas de distribución (correo/SMS) configurables por el cliente para envío de alarmas, grupales o individuales, con plantillas personalizables.</t>
  </si>
  <si>
    <t>PLA-11</t>
  </si>
  <si>
    <t>Alarmas configurables por el cliente: medidor no transmite, consumo fuera de rango, batería baja, corte de energía, intento de sabotaje, temperatura, entre otras.</t>
  </si>
  <si>
    <t>PLA-12</t>
  </si>
  <si>
    <t>Motor de reglas (rules engine) para crear alarmas complejas basadas en combinaciones de variables y umbrales.</t>
  </si>
  <si>
    <t>PLA-13</t>
  </si>
  <si>
    <t>La frecuencia de envío de mediciones al sistema debe ser configurable por el cliente, por grupo de medidores o por medidor individual (desde 1 minuto hasta 24 horas).</t>
  </si>
  <si>
    <t>PLA-14</t>
  </si>
  <si>
    <t>Mapa GIS con ubicación georreferenciada de dispositivos (coordenadas GPS), visualización por capas, heatmaps de consumo y estado de conectividad.</t>
  </si>
  <si>
    <t>PLA-15</t>
  </si>
  <si>
    <t>Historial de consumo y eventos: retención mínima de 24 meses en línea, con capacidad de exportación al cluster de almacenamiento del cliente (data lake).</t>
  </si>
  <si>
    <t>PLA-16</t>
  </si>
  <si>
    <t>Capacidad de firmware OTA (over-the-air) sobre los dispositivos gestionados desde la plataforma, con control por lotes y rollback.</t>
  </si>
  <si>
    <t>PLA-17</t>
  </si>
  <si>
    <t>Gestión del ciclo de vida completo del dispositivo: stock, asignado, instalado, activo, suspendido, retirado, en mantenimiento, baja definitiva.</t>
  </si>
  <si>
    <t>PLA-18</t>
  </si>
  <si>
    <t>Bitácora de auditoría (audit log) inmutable de todas las acciones de usuarios y llamadas API, con retención mínima de 12 meses y exportación bajo demanda.</t>
  </si>
  <si>
    <t>PLA-19</t>
  </si>
  <si>
    <t>Soporte multilenguaje: español (obligatorio) e inglés (obligatorio). Indique otros idiomas soportados.</t>
  </si>
  <si>
    <t>PLA-20</t>
  </si>
  <si>
    <t>Integración con SMSC de Claro para envío de SMS de notificaciones y alarmas.</t>
  </si>
  <si>
    <t>PLA-21</t>
  </si>
  <si>
    <t>Motor de analítica y reportes predictivos (detección de fraude, predicción de fallas, segmentación de consumo).</t>
  </si>
  <si>
    <t>PLA-22</t>
  </si>
  <si>
    <t>La plataforma debe cumplir con políticas de privacidad: los datos del cliente final no se comparten con terceros sin autorización escrita de Claro.</t>
  </si>
  <si>
    <t>PLA-23</t>
  </si>
  <si>
    <t>Portal de autogestión para el cliente final (consumidor): consulta de consumo, facturación, pagos, alertas. Indique alcance y personalización.</t>
  </si>
  <si>
    <t>PLA-24</t>
  </si>
  <si>
    <t>Capacidad de gestión remota de parámetros del medidor: umbrales de corte, calendario tarifario, límites de demanda.</t>
  </si>
  <si>
    <t>PLA-25</t>
  </si>
  <si>
    <t>Integración con sistemas de terceros: BSS de Claro</t>
  </si>
  <si>
    <t>4. DISPOSITIVOS DE MEDICIÓN</t>
  </si>
  <si>
    <t>Nota: Especifique modelo por modelo y adjunte fichas técnicas y certificados.</t>
  </si>
  <si>
    <t>DIS-01</t>
  </si>
  <si>
    <t>Los dispositivos deben ser homologados por Claro Dominicana y contar con certificación INDOCAL cuando aplique. Adjunte certificados.</t>
  </si>
  <si>
    <t>DIS-02</t>
  </si>
  <si>
    <t>Los medidores deben cumplir con normas internacionales aplicables: IEC 62052, IEC 62053 (eléctricos), OIML R49 (agua), OIML R137 (gas). Indique cuáles aplican.</t>
  </si>
  <si>
    <t>DIS-03</t>
  </si>
  <si>
    <t>Los medidores deben venir con el módulo de conectividad a red móvil integrado de fábrica (no módulo externo).</t>
  </si>
  <si>
    <t>DIS-04</t>
  </si>
  <si>
    <t>Clase de precisión: eléctricos clase 1 o mejor para monofásicos y clase 0.5S para polifásicos. Agua y gas según la clase metrológica regulatoria aplicable.</t>
  </si>
  <si>
    <t>DIS-05</t>
  </si>
  <si>
    <t>Los dispositivos deben recibir y ejecutar instrucciones remotas de activación, suspensión, cancelación y reactivación del servicio.</t>
  </si>
  <si>
    <t>DIS-06</t>
  </si>
  <si>
    <t>Memoria interna del dispositivo: retención local de mediciones mínimo 7 días ante falla de red móvil o corte eléctrico, con sincronización automática al restablecerse.</t>
  </si>
  <si>
    <t>DIS-07</t>
  </si>
  <si>
    <t>Mecanismo de reintentos configurable para el envío de lecturas ante falla de red. Indique política por defecto y parámetros configurables.</t>
  </si>
  <si>
    <t>DIS-08</t>
  </si>
  <si>
    <t>Configuración remota de la frecuencia y cantidad de envíos de mediciones por día a la plataforma.</t>
  </si>
  <si>
    <t>DIS-09</t>
  </si>
  <si>
    <t>Protección antifraude y antimanipulación (sabotaje): sellado físico, sensor de apertura de tapa, sensor de magnetismo, detección de bypass, inversión de corriente.</t>
  </si>
  <si>
    <t>DIS-10</t>
  </si>
  <si>
    <t>Alerta inmediata a la plataforma ante detección de intento de sabotaje o manipulación física.</t>
  </si>
  <si>
    <t>DIS-11</t>
  </si>
  <si>
    <t>Grado de protección IP mínimo IP54 para instalación bajo techo e IP65 para intemperie. Indique grado específico de cada modelo.</t>
  </si>
  <si>
    <t>DIS-12</t>
  </si>
  <si>
    <t>Rango de temperatura de operación: mínimo -10°C a +55°C. Humedad relativa hasta 95% sin condensación.</t>
  </si>
  <si>
    <t>DIS-13</t>
  </si>
  <si>
    <t>Batería interna de respaldo con autonomía mínima de 7 días en modo reporte reducido. Indique vida útil esperada y política de reemplazo.</t>
  </si>
  <si>
    <t>DIS-14</t>
  </si>
  <si>
    <t>Protección de datos ante ataques físicos directos al medidor (lectura forzada de memoria, tampering). Detalle mecanismos criptográficos del hardware.</t>
  </si>
  <si>
    <t>DIS-15</t>
  </si>
  <si>
    <t>Protección contra ataques de ciberseguridad: autenticación mutua, cifrado de comunicaciones, firmware firmado, secure boot.</t>
  </si>
  <si>
    <t>DIS-16</t>
  </si>
  <si>
    <t>Serialización única por dispositivo en formato numérico, compatible con IMEI. Cada dispositivo debe tener identificador único trazable.</t>
  </si>
  <si>
    <t>DIS-17</t>
  </si>
  <si>
    <t>Soporte a múltiples tarifas (TOU - Time Of Use), calendario tarifario configurable remotamente, registro de demanda máxima.</t>
  </si>
  <si>
    <t>DIS-18</t>
  </si>
  <si>
    <t>Detección y registro de eventos de calidad de energía: sags, swells, interrupciones, sobretensiones, desbalances. Aplica a medidores eléctricos.</t>
  </si>
  <si>
    <t>DIS-19</t>
  </si>
  <si>
    <t>Display en el medidor con información de consumo, estado, alarmas y código de autoservicio (para prepago).</t>
  </si>
  <si>
    <t>DIS-20</t>
  </si>
  <si>
    <t>Interfaz local (óptica, NFC o Bluetooth) para diagnóstico en campo por parte del técnico instalador.</t>
  </si>
  <si>
    <t>DIS-21</t>
  </si>
  <si>
    <t>Vida útil mínima del dispositivo: 10 años para eléctricos, 10 años para agua, 10 años para gas. Adjunte certificación de MTBF.</t>
  </si>
  <si>
    <t>DIS-22</t>
  </si>
  <si>
    <t>Portafolio de modelos disponibles: monofásico, bifásico, trifásico (eléctrico); ultrasónico, volumétrico (agua); másico, volumétrico (gas). Indique catálogo.</t>
  </si>
  <si>
    <t>DIS-23</t>
  </si>
  <si>
    <t>Consumo energético propio del medidor eléctrico: indique consumo en W y cumplimiento con normativa local.</t>
  </si>
  <si>
    <t>DIS-24</t>
  </si>
  <si>
    <t>Certificación de no-intrusividad a la red eléctrica (armónicos, factor de potencia): cumplimiento con IEC 61000.</t>
  </si>
  <si>
    <t>5. CONECTIVIDAD Y RED MÓVIL</t>
  </si>
  <si>
    <t>CON-01</t>
  </si>
  <si>
    <t>El módulo de comunicación debe soportar 4G LTE en las bandas: B2 (1900 MHz), B4 (1700/2100 MHz), B5 (850 MHz) y B7 (2600 MHz).</t>
  </si>
  <si>
    <t>CON-02</t>
  </si>
  <si>
    <t>Soporte de LTE-M (Cat-M1) en bandas B2 y B4 como mínimo. Indique otras bandas LTE-M soportadas.</t>
  </si>
  <si>
    <t>CON-03</t>
  </si>
  <si>
    <t>Soporte de NB-IoT. Indique versión (R13/R14/R15) y bandas soportadas.</t>
  </si>
  <si>
    <t>CON-04</t>
  </si>
  <si>
    <t>Roadmap de soporte 5G (RedCap / NR-Light) para dispositivos IoT. Indique fecha estimada de disponibilidad comercial.</t>
  </si>
  <si>
    <t>CON-05</t>
  </si>
  <si>
    <t>Soporte de fallback entre tecnologías (LTE-M → 4G LTE) cuando la red primaria no esté disponible.</t>
  </si>
  <si>
    <t>CON-06</t>
  </si>
  <si>
    <t>Compatibilidad con SIMs y eSIMs de Claro. Soporte de GSMA RSP (Remote SIM Provisioning) para activación remota.</t>
  </si>
  <si>
    <t>CON-07</t>
  </si>
  <si>
    <t>Consumo de datos por dispositivo/mes bajo uso nominal (reporte cada 15 min). Indique promedio y máximo.</t>
  </si>
  <si>
    <t>CON-08</t>
  </si>
  <si>
    <t>El dispositivo debe aceptar el APN privado de Claro y operar sobre red privada móvil si Claro así lo dispone.</t>
  </si>
  <si>
    <t>CON-09</t>
  </si>
  <si>
    <t>Capacidad de operar en zonas con señal débil (ej. sótanos, medidores en cuartos eléctricos). Indique sensibilidad mínima del receptor.</t>
  </si>
  <si>
    <t>CON-10</t>
  </si>
  <si>
    <t>Soporte de antena externa opcional para zonas de cobertura marginal. Indique conector y modelo de antena recomendado.</t>
  </si>
  <si>
    <t>CON-11</t>
  </si>
  <si>
    <t>Reporte a la plataforma de métricas de red: RSRP, RSRQ, SINR, celda servidora. Útil para diagnóstico de cobertura.</t>
  </si>
  <si>
    <t>6. INTEGRACIÓN E APIS</t>
  </si>
  <si>
    <t>Nota: Los sistemas de Claro (BSS/OSS) deben poder provisionar y operar dispositivos vía API. Es un requerimiento de alto peso.</t>
  </si>
  <si>
    <t>INT-01</t>
  </si>
  <si>
    <t>La plataforma debe exponer una API REST pública, documentada bajo estándar OpenAPI 3.0 (Swagger). Adjunte documentación o link a portal de desarrolladores.</t>
  </si>
  <si>
    <t>INT-02</t>
  </si>
  <si>
    <t>Autenticación de API vía OAuth 2.0 y/o API keys con rotación. Soporte de scopes por funcionalidad.</t>
  </si>
  <si>
    <t>INT-03</t>
  </si>
  <si>
    <t>API para declarar/provisionar dispositivos desde el sistema de Claro hacia la plataforma de gestión (alta, baja, actualización, consulta de estado). Este es un requerimiento crítico.</t>
  </si>
  <si>
    <t>INT-04</t>
  </si>
  <si>
    <t>API para declarar/provisionar dispositivos de forma masiva (bulk), con soporte mínimo de 10,000 registros por llamada asíncrona.</t>
  </si>
  <si>
    <t>INT-05</t>
  </si>
  <si>
    <t>API para consulta de mediciones en tiempo real e histórico, con paginación y filtros.</t>
  </si>
  <si>
    <t>INT-06</t>
  </si>
  <si>
    <t>API para ejecución de comandos remotos: corte, reconexión, consulta de estado, lectura bajo demanda.</t>
  </si>
  <si>
    <t>INT-07</t>
  </si>
  <si>
    <t>Webhooks configurables para notificación a sistemas de Claro ante eventos relevantes (alarma, corte, lectura fuera de rango, estado de dispositivo).</t>
  </si>
  <si>
    <t>INT-08</t>
  </si>
  <si>
    <t>Integración con sistemas BSS/OSS de Claro: activación de servicio, ciclo de vida de la cuenta, sincronización de datos maestros.</t>
  </si>
  <si>
    <t>INT-09</t>
  </si>
  <si>
    <t>Integración con MU90 (Monet), Hexing y PLC TWAX u otros sistemas de empresas distribuidoras de energía locales.</t>
  </si>
  <si>
    <t>INT-10</t>
  </si>
  <si>
    <t>Integración con SMSC de Claro vía SMPP o HTTP API para envío de SMS transaccionales.</t>
  </si>
  <si>
    <t>INT-11</t>
  </si>
  <si>
    <t>Integración con sistemas de facturación (billing) del cliente final vía archivo (SFTP) o API (push/pull).</t>
  </si>
  <si>
    <t>INT-12</t>
  </si>
  <si>
    <t>Formato de datos intercambiados: JSON como estándar. Soporte adicional de XML y CSV para integraciones legacy.</t>
  </si>
  <si>
    <t>INT-13</t>
  </si>
  <si>
    <t>SDKs y librerías de cliente en al menos dos lenguajes (Java, Python, Node.js, .NET). Indique cuáles están disponibles.</t>
  </si>
  <si>
    <t>INT-14</t>
  </si>
  <si>
    <t>Ambiente de sandbox/pruebas de API independiente del ambiente productivo, con datos sintéticos y sin costo adicional para Claro.</t>
  </si>
  <si>
    <t>INT-15</t>
  </si>
  <si>
    <t>Rate limiting y políticas de consumo de API claras y documentadas. Indique límites por tenant y posibilidad de ampliarlos.</t>
  </si>
  <si>
    <t>INT-16</t>
  </si>
  <si>
    <t>Monitoreo y observabilidad de las integraciones: dashboard de salud de APIs, latencia, errores, con acceso para Claro.</t>
  </si>
  <si>
    <t>INT-17</t>
  </si>
  <si>
    <t>Soporte de estándares abiertos del sector: IEC 61968 (CIM), DLMS/COSEM para medidores eléctricos. Indique cumplimiento.</t>
  </si>
  <si>
    <t>INT-18</t>
  </si>
  <si>
    <t>Versionado de API: política de deprecación, periodo mínimo de 12 meses de soporte de versiones anteriores.</t>
  </si>
  <si>
    <t>7. SEGURIDAD DE LA INFORMACIÓN</t>
  </si>
  <si>
    <t>Nota: Adjunte certificados vigentes y atestaciones de terceros. Preferencia por ISO 27001 + SOC 2 Tipo II.</t>
  </si>
  <si>
    <t>SEC-01</t>
  </si>
  <si>
    <t>Certificación ISO 27001 vigente del proveedor y/o de la plataforma. Adjunte certificado.</t>
  </si>
  <si>
    <t>SEC-02</t>
  </si>
  <si>
    <t>Cumplimiento con SOC 2 Tipo II. Adjunte reporte o carta de atestación del auditor.</t>
  </si>
  <si>
    <t>SEC-03</t>
  </si>
  <si>
    <t>Cifrado en tránsito: TLS 1.2 o superior en todas las comunicaciones (dispositivo-plataforma, usuario-plataforma, API).</t>
  </si>
  <si>
    <t>SEC-04</t>
  </si>
  <si>
    <t>Cifrado en reposo: AES-256 para datos almacenados en la plataforma (base de datos, archivos, backups).</t>
  </si>
  <si>
    <t>SEC-05</t>
  </si>
  <si>
    <t>Autenticación mutua (mTLS) entre dispositivo y plataforma, basada en certificados X.509 únicos por dispositivo.</t>
  </si>
  <si>
    <t>SEC-06</t>
  </si>
  <si>
    <t>Gestión de llaves criptográficas (KMS/HSM) con certificación FIPS 140-2 nivel 2 o superior.</t>
  </si>
  <si>
    <t>SEC-07</t>
  </si>
  <si>
    <t>Firmware firmado digitalmente y verificación de firma antes de ejecución (secure boot).</t>
  </si>
  <si>
    <t>SEC-08</t>
  </si>
  <si>
    <t>Secure element o TPM embebido en el dispositivo para resguardo de llaves criptográficas.</t>
  </si>
  <si>
    <t>SEC-09</t>
  </si>
  <si>
    <t>Autenticación de usuarios: MFA obligatorio para roles privilegiados. Soporte de SSO vía SAML 2.0 y/o OIDC.</t>
  </si>
  <si>
    <t>SEC-10</t>
  </si>
  <si>
    <t>Integración con directorio corporativo de Claro (Active Directory / Entra ID) vía SAML/OIDC/SCIM.</t>
  </si>
  <si>
    <t>SEC-11</t>
  </si>
  <si>
    <t>Política de contraseñas: complejidad configurable, expiración, historial, bloqueo por intentos fallidos.</t>
  </si>
  <si>
    <t>SEC-12</t>
  </si>
  <si>
    <t>Segmentación de red: ambiente productivo aislado de ambientes de desarrollo y pruebas. Indique arquitectura de red.</t>
  </si>
  <si>
    <t>SEC-13</t>
  </si>
  <si>
    <t>Pruebas de penetración (pentest) anuales ejecutadas por terceros. Claro debe poder solicitar el reporte ejecutivo bajo NDA.</t>
  </si>
  <si>
    <t>SEC-14</t>
  </si>
  <si>
    <t>Escaneo continuo de vulnerabilidades en infraestructura y código. Indique herramientas y cadencia.</t>
  </si>
  <si>
    <t>SEC-15</t>
  </si>
  <si>
    <t>Gestión de parches: SLA para aplicar parches críticos de seguridad (CVSS &gt;=7) en máximo 72 horas.</t>
  </si>
  <si>
    <t>SEC-16</t>
  </si>
  <si>
    <t>Programa de gestión de vulnerabilidades con divulgación responsable (responsible disclosure) publicada.</t>
  </si>
  <si>
    <t>SEC-17</t>
  </si>
  <si>
    <t>Plan de respuesta a incidentes: SLA de notificación a Claro ante incidente de seguridad máximo 24 horas tras detección.</t>
  </si>
  <si>
    <t>SEC-18</t>
  </si>
  <si>
    <t>Cumplimiento con Ley 172-13 sobre Protección de Datos Personales de República Dominicana y GDPR si aplica.</t>
  </si>
  <si>
    <t>SEC-19</t>
  </si>
  <si>
    <t>Logs de seguridad exportables a SIEM de Claro (formato CEF/LEEF/JSON) vía syslog o API.</t>
  </si>
  <si>
    <t>SEC-20</t>
  </si>
  <si>
    <t>Anonimización / seudonimización de datos sensibles en ambientes no productivos.</t>
  </si>
  <si>
    <t>SEC-21</t>
  </si>
  <si>
    <t>Backups cifrados con retención mínima de 90 días, pruebas de restauración semestrales documentadas.</t>
  </si>
  <si>
    <t>SEC-22</t>
  </si>
  <si>
    <t>Los datos generados son propiedad exclusiva de Claro Dominicana y/o sus clientes finales. No pueden ser compartidos ni usados por el proveedor sin autorización escrita.</t>
  </si>
  <si>
    <t>SEC-23</t>
  </si>
  <si>
    <t>Derecho de auditoría: Claro puede auditar al proveedor (técnica, operativa, de seguridad) con notificación previa de 15 días hábiles.</t>
  </si>
  <si>
    <t>SEC-24</t>
  </si>
  <si>
    <t>A la terminación del contrato, el proveedor debe entregar toda la data del cliente en formato estándar y eliminar copias bajo certificación escrita (máximo 30 días).</t>
  </si>
  <si>
    <t>8. INSTALACIÓN EN PREMISA</t>
  </si>
  <si>
    <t>Nota: Los SLAs son por PROYECTO de despliegue (cumplimiento de cronograma, throughput mensual, tasa de primera visita, tasa de activación exitosa, retrabajos). No se definen SLAs por orden individual dado el volumen masivo del despliegue.</t>
  </si>
  <si>
    <t>INS-01</t>
  </si>
  <si>
    <t>Describa el modelo operativo de instalación: ¿cuadrillas propias, subcontratadas o mixto? Indique cantidad disponible para República Dominicana.</t>
  </si>
  <si>
    <t>INS-02</t>
  </si>
  <si>
    <t>Cobertura geográfica nacional: confirme capacidad de instalación en las 32 provincias del país, incluyendo zonas rurales.</t>
  </si>
  <si>
    <t>INS-03</t>
  </si>
  <si>
    <t>Capacidad máxima de instalaciones por mes a nivel nacional, considerando picos de proyecto. Indique por tipo de medidor.</t>
  </si>
  <si>
    <t>INS-04</t>
  </si>
  <si>
    <t>Proceso de levantamiento técnico previo (site survey) cuando aplique: criterios, herramientas, entregables.</t>
  </si>
  <si>
    <t>INS-05</t>
  </si>
  <si>
    <t>Adecuaciones básicas incluidas en la instalación estándar (cableado corto, conectores, sellos). Detalle exclusiones explícitas.</t>
  </si>
  <si>
    <t>INS-06</t>
  </si>
  <si>
    <t>Proceso de instalación estándar por tipo de medidor: pasos, tiempo estimado, herramientas, insumos incluidos.</t>
  </si>
  <si>
    <t>INS-07</t>
  </si>
  <si>
    <t>Pruebas operativas al instalar: verificación de comunicación con la plataforma, lectura de prueba, firma digital de conformidad del cliente.</t>
  </si>
  <si>
    <t>INS-08</t>
  </si>
  <si>
    <t>App móvil para técnicos instaladores en campo: asignación de órdenes, navegación, foto del antes/después, geolocalización, firma digital, reporte offline.</t>
  </si>
  <si>
    <t>INS-09</t>
  </si>
  <si>
    <t>Trazabilidad completa de cada instalación: ubicación GPS, fecha/hora, técnico, fotos, serie del medidor, estado, actas firmadas. Datos disponibles en la plataforma y exportables.</t>
  </si>
  <si>
    <t>INS-10</t>
  </si>
  <si>
    <t>Gestión de agendamiento con el cliente final: canales (SMS/llamada/WhatsApp), ventanas horarias, reagendamiento automático.</t>
  </si>
  <si>
    <t>INS-11</t>
  </si>
  <si>
    <t>Protocolo de seguridad e higiene ocupacional en campo: equipos de protección personal, capacitación, seguros de los técnicos.</t>
  </si>
  <si>
    <t>INS-12</t>
  </si>
  <si>
    <t>Cumplimiento normativo: normas eléctricas locales, permisos municipales cuando apliquen, cumplimiento de Ley de Electricidad 125-01.</t>
  </si>
  <si>
    <t>INS-13</t>
  </si>
  <si>
    <t>SLA DE PROYECTO - Cumplimiento de cronograma: entregar el 95% de las instalaciones planificadas dentro del cronograma acordado por hito del proyecto (tolerancia +/-5%).</t>
  </si>
  <si>
    <t>INS-14</t>
  </si>
  <si>
    <t>SLA DE PROYECTO - Throughput mensual: sostener la capacidad mensual de instalación comprometida en el plan de despliegue del proyecto (medidores/mes), medido sobre base mensual.</t>
  </si>
  <si>
    <t>INS-15</t>
  </si>
  <si>
    <t>SLA DE PROYECTO - Tasa de éxito en primera visita (First Time Fix Rate): mínimo 90% de las instalaciones completadas en la primera visita sin reagendamiento por causas atribuibles al proveedor.</t>
  </si>
  <si>
    <t>INS-16</t>
  </si>
  <si>
    <t>SLA DE PROYECTO - Tasa de activación exitosa: mínimo 98% de dispositivos instalados deben reportar a la plataforma dentro de las 24 horas posteriores a la instalación.</t>
  </si>
  <si>
    <t>INS-17</t>
  </si>
  <si>
    <t>SLA DE PROYECTO - Tasa de retrabajos: máximo 2% de instalaciones con retrabajo dentro de los 30 días posteriores a la instalación por causa atribuible al proveedor.</t>
  </si>
  <si>
    <t>INS-18</t>
  </si>
  <si>
    <t>Gestión de reagendamientos por solicitud del cliente final: se garantizan al menos 2 (dos) reagendamientos gratuitos a solicitud del cliente final. El proveedor debe operar un centro de contacto con atención en horario lunes a viernes de 08:00 a 18:00 y sábados de 08:00 a 12:00 (hora local de República Dominicana). Indique canales de atención (teléfono, SMS, WhatsApp, correo), procedimiento de coordinación y política aplicable cuando se agoten los reagendamientos gratuitos.</t>
  </si>
  <si>
    <t>INS-19</t>
  </si>
  <si>
    <t>Plan de arranque (ramp-up) para un proyecto de despliegue masivo: curva de aprendizaje y crecimiento progresivo de throughput durante los primeros 60 días.</t>
  </si>
  <si>
    <t>INS-20</t>
  </si>
  <si>
    <t>Penalidades por incumplimiento de SLAs de proyecto: proponga esquema escalonado (ej. % de descuento sobre factura mensual por cada punto de incumplimiento).</t>
  </si>
  <si>
    <t>INS-21</t>
  </si>
  <si>
    <t>Gobierno del proyecto de despliegue: comité semanal de seguimiento, reporte ejecutivo mensual, tablero de control con KPIs en tiempo real para Claro.</t>
  </si>
  <si>
    <t>INS-22</t>
  </si>
  <si>
    <t>Gestión de inventario y logística: bodega, control de seriados, cadena de frío/custodia, seguros de mercancía en tránsito.</t>
  </si>
  <si>
    <t>INS-23</t>
  </si>
  <si>
    <t>Gestión de desinstalación y logística inversa de medidores retirados (incluyendo baja en plataforma, acta, disposición final o reacondicionamiento).</t>
  </si>
  <si>
    <t>INS-24</t>
  </si>
  <si>
    <t>Capacidad de ejecutar múltiples proyectos en paralelo para distintos clientes finales de Claro, sin degradación del throughput.</t>
  </si>
  <si>
    <t>INS-25</t>
  </si>
  <si>
    <t>Modelo de dimensionamiento: con base en los volúmenes proyectados (ver pestaña 'Volúmenes Proyectados'), presente plan de cuadrillas, cronograma tipo y supuestos.</t>
  </si>
  <si>
    <t>9. SOPORTE, MANTENIMIENTO Y SLA OPERATIVOS</t>
  </si>
  <si>
    <t>SOP-01</t>
  </si>
  <si>
    <t>Mesa de servicio 24x7x365 en español con atención telefónica, correo y portal web. Indique niveles de escalamiento.</t>
  </si>
  <si>
    <t>SOP-02</t>
  </si>
  <si>
    <t>Tiempos de respuesta (first response) por severidad: Crítica &lt;=30 min, Alta &lt;=2h, Media &lt;=4h, Baja &lt;=8h.</t>
  </si>
  <si>
    <t>SOP-03</t>
  </si>
  <si>
    <t>Tiempos de solución por severidad: Crítica &lt;=4h, Alta &lt;=8h, Media &lt;=24h, Baja &lt;=72h (horas hábiles para media/baja).</t>
  </si>
  <si>
    <t>SOP-04</t>
  </si>
  <si>
    <t>SLA de disponibilidad de plataforma: mínimo 99.9% mensual (ventana de mantenimiento excluida y comunicada con 72h de anticipación).</t>
  </si>
  <si>
    <t>SOP-05</t>
  </si>
  <si>
    <t>SLA de disponibilidad del servicio de conectividad end-to-end (plataforma + dispositivo reportando): mínimo 99.5% mensual medido sobre la base instalada.</t>
  </si>
  <si>
    <t>SOP-06</t>
  </si>
  <si>
    <t>Penalidades por incumplimiento de SLAs operativos: esquema escalonado de créditos/descuentos sobre factura mensual de operación.</t>
  </si>
  <si>
    <t>SOP-07</t>
  </si>
  <si>
    <t>Mantenimiento correctivo en campo para dispositivos instalados: SLA de atención según severidad e impacto (individual vs masivo).</t>
  </si>
  <si>
    <t>SOP-08</t>
  </si>
  <si>
    <t>Mantenimiento preventivo: plan anual de acciones preventivas (calibración, revisión física, actualización firmware). Indique frecuencia.</t>
  </si>
  <si>
    <t>SOP-09</t>
  </si>
  <si>
    <t>Gestión de casos de reemplazo en campo (RMA): proceso, tiempos, logística, cobertura geográfica. SLA de reemplazo por severidad.</t>
  </si>
  <si>
    <t>SOP-10</t>
  </si>
  <si>
    <t>Portal de tickets con visibilidad para Claro: estado en tiempo real, SLA tracking, historial completo, exportación de reportes.</t>
  </si>
  <si>
    <t>SOP-11</t>
  </si>
  <si>
    <t>Reporte operativo mensual para Claro con KPIs: disponibilidad, tickets por severidad, cumplimiento de SLA, top casos, root cause analysis.</t>
  </si>
  <si>
    <t>SOP-12</t>
  </si>
  <si>
    <t>Gestión de problemas (problem management) con RCA documentado dentro de 5 días hábiles tras resolver un incidente crítico.</t>
  </si>
  <si>
    <t>SOP-13</t>
  </si>
  <si>
    <t>Gestión de cambios sobre la plataforma: ventanas de mantenimiento programadas, notificación previa, plan de rollback.</t>
  </si>
  <si>
    <t>SOP-14</t>
  </si>
  <si>
    <t>Soporte dedicado: Account Manager y gerente técnico (TAM) asignados a la cuenta Claro, con reuniones de seguimiento mensuales.</t>
  </si>
  <si>
    <t>SOP-15</t>
  </si>
  <si>
    <t>Capacidad del L2/L3 local en República Dominicana o región Caribe. Indique ubicación del soporte y esquema de contingencia.</t>
  </si>
  <si>
    <t>10. GARANTÍA</t>
  </si>
  <si>
    <t>Nota: Especifique plazos por modelo y condiciones del proceso de reclamo de garantía.</t>
  </si>
  <si>
    <t>GAR-01</t>
  </si>
  <si>
    <t>EL CONTRATISTA garantiza que los Bienes suministrados a LA EMPRESA serán de la calidad y clase descritas en las especificaciones de la Orden de Bienes o en los anexos del Contrato, y estarán libres de defectos de fabricación que impidan o disminuyan el uso para el cual fueron adquiridos. (Cláusula 9.1 del Contrato).</t>
  </si>
  <si>
    <t>GAR-02</t>
  </si>
  <si>
    <t>EL CONTRATISTA hará sus mejores esfuerzos para asegurar que todas las garantías otorgadas por los fabricantes sean trasladadas a LA EMPRESA. Entregará copia de cada garantía escrita emitida por el fabricante. Asimismo, EL CONTRATISTA es responsable de los daños causados por embalaje inadecuado. Los costos de embalaje no serán aceptados salvo que estén especificados en la Orden. (Cláusula 9.2 del Contrato).</t>
  </si>
  <si>
    <t>GAR-03</t>
  </si>
  <si>
    <t>EL CONTRATISTA se compromete a cumplir con los términos y condiciones de garantía establecidos en el Anexo IV del Contrato. Declare expresamente su aceptación.</t>
  </si>
  <si>
    <t>GAR-04</t>
  </si>
  <si>
    <t>Plazo de garantía: salvo que se establezca algo distinto en los anexos del Contrato, la garantía ofrecida por EL CONTRATISTA tendrá una duración mínima de doce (12) meses para cualquier marca de la cual sea fabricante autorizado o distribuidor, contados desde la recepción de los Bienes en el lugar convenido. Indique plazo ofrecido por modelo. (Cláusula 9.3.1 del Contrato).</t>
  </si>
  <si>
    <t>GAR-05</t>
  </si>
  <si>
    <t>Derecho de rechazo: durante el período de garantía, LA EMPRESA podrá rechazar total o parcialmente, mediante notificación escrita a EL CONTRATISTA conforme al Anexo IV del Contrato, cualquier Bien que no se ajuste a las especificaciones y/o descripciones aplicables contenidas en el Contrato, sus anexos o la Orden. EL CONTRATISTA coordinará y asumirá los costos de recogida de los Bienes y reembolsará a LA EMPRESA el monto correspondiente a la devolución si ya hubiera depositado la factura. (Cláusula 9.3.1 del Contrato).</t>
  </si>
  <si>
    <t>GAR-06</t>
  </si>
  <si>
    <t>EL CONTRATISTA se compromete a realizar, sin costo adicional para LA EMPRESA y durante el período de garantía, todos los trabajos de mantenimiento correctivo y preventivo necesarios para el correcto funcionamiento de los Bienes, o a reembolsar a opción de LA EMPRESA el precio del trabajo de reparación y/o el costo de los Bienes. Asimismo, realizará sin costo adicional las actualizaciones (upgrades) que desarrolle dentro del período de garantía para los casos aplicables. (Cláusula 9.3.2 del Contrato).</t>
  </si>
  <si>
    <t>GAR-07</t>
  </si>
  <si>
    <t>EL CONTRATISTA deberá contar con representante local que responda o sirva de soporte y resolución de incidencias ante fallas o averías de los Bienes adquiridos por LA EMPRESA. De no contar con presencia local, deberá poner a disposición de LA EMPRESA personal técnico para identificar causas y resolver fallas. Indique modelo de soporte local propuesto. (Cláusula 9.4 del Contrato).</t>
  </si>
  <si>
    <t>GAR-08</t>
  </si>
  <si>
    <t>EL CONTRATISTA debe disponer de repuestos para los Bienes vendidos a LA EMPRESA de manera que pueda dar respuesta oportuna a la operación y a sus clientes. De no contar con repuestos en inventario, deberá negociar con el fabricante un tiempo de envío que no afecte la operación ni la atención al cliente. Los costos de entrega de los equipos de reemplazo por garantía serán cubiertos por EL CONTRATISTA. (Cláusula 9.5 del Contrato).</t>
  </si>
  <si>
    <t>GAR-09</t>
  </si>
  <si>
    <t>Cuando los Bienes adquiridos sean materiales para reventa a clientes o equipos utilizados para prestarles servicio, EL CONTRATISTA se compromete a entregar con cada Orden un mínimo del tres por ciento (3%) adicional para ser mantenido como repuesto en sus bodegas y reemplazar a los clientes que reporten fallas o averías durante el período de garantía. (Cláusula 9.6 del Contrato).</t>
  </si>
  <si>
    <t>GAR-10</t>
  </si>
  <si>
    <t>Ciclo de vida de los equipos: EL CONTRATISTA es responsable de notificar con al menos doce (12) meses de anticipación la salida de circulación de los equipos y el ciclo de vida de los Bienes vendidos a LA EMPRESA. (Cláusula 9.7 del Contrato).</t>
  </si>
  <si>
    <t>GAR-11</t>
  </si>
  <si>
    <t>Si por cualquier motivo EL CONTRATISTA decide retirarse del negocio o discontinuar el soporte de los Bienes, se compromete a entregar la documentación técnica relativa a los Bienes vendidos a LA EMPRESA, sin costo adicional para esta última. (Cláusula 9.8 del Contrato).</t>
  </si>
  <si>
    <t>GAR-12</t>
  </si>
  <si>
    <t>En caso de discontinuación de los Bienes, EL CONTRATISTA continuará suministrando repuestos o reservas durante el período de garantía de la última Orden de Bienes colocada. Si no pudiera proveer los repuestos o reservas, deberá poner a disposición de LA EMPRESA todos los planos y/o datos técnicos necesarios para adquirir los repuestos de otras fuentes. (Cláusula 9.8.1 del Contrato).</t>
  </si>
  <si>
    <t>GAR-13</t>
  </si>
  <si>
    <t>Garantía extendida opcional: describa alternativas de extensión de garantía (3, 5, 7 años) y condiciones comerciales de cada opción.</t>
  </si>
  <si>
    <t>GAR-14</t>
  </si>
  <si>
    <t>Cobertura detallada de la garantía sobre los Bienes: defectos de fabricación, fallas de firmware, fallas del módulo de comunicación, batería interna, display y componentes electrónicos. Describa alcance específico por modelo.</t>
  </si>
  <si>
    <t>GAR-15</t>
  </si>
  <si>
    <t>Exclusiones de la garantía: el proveedor debe detallarlas explícitamente (vandalismo, descargas atmosféricas, sabotaje externo, mal uso debidamente documentado, fuerza mayor).</t>
  </si>
  <si>
    <t>GAR-16</t>
  </si>
  <si>
    <t>Proceso de reclamo de garantía: canales de reporte, tiempos de evaluación y dictamen, logística de envío/retorno, costo de envío y manejo asumido por EL CONTRATISTA, notificación escrita a LA EMPRESA conforme al Anexo IV.</t>
  </si>
  <si>
    <t>GAR-17</t>
  </si>
  <si>
    <t>Tiempo máximo de reemplazo por garantía: 10 días hábiles desde la confirmación de la falla en el Gran Santo Domingo; 20 días hábiles en el resto del territorio nacional. Indique capacidad de cumplimiento y plan logístico.</t>
  </si>
  <si>
    <t>GAR-18</t>
  </si>
  <si>
    <t>Garantía de la plataforma (software): corrección de bugs sin costo durante la vigencia del contrato; nuevas versiones mayores y menores incluidas sin cargo adicional.</t>
  </si>
  <si>
    <t>GAR-19</t>
  </si>
  <si>
    <t>Garantía sobre la instalación (mano de obra): mínimo 12 meses desde la fecha de instalación, cubriendo retrabajos por causas atribuibles al proveedor.</t>
  </si>
  <si>
    <t>GAR-20</t>
  </si>
  <si>
    <t>Garantía de interoperabilidad: EL CONTRATISTA garantiza que la plataforma mantendrá compatibilidad con los dispositivos ya desplegados durante toda la vigencia del contrato.</t>
  </si>
  <si>
    <t>GAR-21</t>
  </si>
  <si>
    <t>Tasa de falla esperada (AFR - Annualized Failure Rate): indique AFR comprometido en el contrato por tipo de medidor y esquema de penalidades si se excede.</t>
  </si>
  <si>
    <t>GAR-22</t>
  </si>
  <si>
    <t>Certificación de cumplimiento RoHS y WEEE de los dispositivos. Responsabilidad ambiental de EL CONTRATISTA en la disposición final de dispositivos retirados.</t>
  </si>
  <si>
    <t>GAR-23</t>
  </si>
  <si>
    <t>Póliza de Responsabilidad Civil de EL CONTRATISTA vigente durante toda la ejecución del contrato, con cobertura mínima de USD 500,000 (quinientos mil dólares estadounidenses) anuales. Debe cubrir daños a personas y a la propiedad derivados de las actividades de instalación, mantenimiento y operación en premisa del cliente final. Adjunte copia de la póliza vigente e indique compañía aseguradora, cobertura, deducibles y exclusiones.</t>
  </si>
  <si>
    <t>GAR-24</t>
  </si>
  <si>
    <t>Garantía bancaria (o póliza de fianza) de fiel cumplimiento del contrato, vigente durante toda la ejecución, con monto mínimo equivalente al 10% del valor total del contrato. Indique entidad emisora, monto, forma de constitución y plazo.</t>
  </si>
  <si>
    <t>11. CAPACITACIÓN Y DOCUMENTACIÓN</t>
  </si>
  <si>
    <t>CAP-01</t>
  </si>
  <si>
    <t>Plan de capacitación técnica para personal de Claro (operación, administración, integración, seguridad). Indique horas, modalidad y contenido.</t>
  </si>
  <si>
    <t>CAP-02</t>
  </si>
  <si>
    <t>Capacitación para personal operativo (mesa de servicio, primer nivel, supervisión). Modalidad presencial en sitio en Santo Domingo.</t>
  </si>
  <si>
    <t>CAP-03</t>
  </si>
  <si>
    <t>Material de capacitación en español: manuales, videos, laboratorio de pruebas, ambiente sandbox.</t>
  </si>
  <si>
    <t>CAP-04</t>
  </si>
  <si>
    <t>Certificaciones para personal Claro: el proveedor debe emitir constancias/certificados al personal capacitado.</t>
  </si>
  <si>
    <t>CAP-05</t>
  </si>
  <si>
    <t>Entrega de documentación técnica: arquitectura, manual de administración, manual de operación, manual de API, guía de troubleshooting.</t>
  </si>
  <si>
    <t>CAP-06</t>
  </si>
  <si>
    <t>Entrega de documentación de dispositivo: ficha técnica, manual de instalación, diagramas, hojas de seguridad.</t>
  </si>
  <si>
    <t>CAP-07</t>
  </si>
  <si>
    <t>Plan de knowledge transfer (KT) para asegurar continuidad operativa en Claro al término del contrato.</t>
  </si>
  <si>
    <t>CAP-08</t>
  </si>
  <si>
    <t>Base de conocimiento (KB) online actualizada, con búsqueda, acceso para usuarios de Claro.</t>
  </si>
  <si>
    <t>CAP-09</t>
  </si>
  <si>
    <t>Capacitación de refresco anual sin costo adicional para el personal de Claro.</t>
  </si>
  <si>
    <t>12. MODELO COMERCIAL Y FINANCIERO</t>
  </si>
  <si>
    <t>COM-01</t>
  </si>
  <si>
    <t>Modelo comercial propuesto: CAPEX (adquisición de equipos), OPEX (suscripción), híbrido. Detalle cada componente.</t>
  </si>
  <si>
    <t>COM-02</t>
  </si>
  <si>
    <t>Precio unitario de dispositivos por modelo (USD) en modalidad CAPEX, con escalas de volumen y vigencia.</t>
  </si>
  <si>
    <t>COM-03</t>
  </si>
  <si>
    <t>Tarifa mensual por dispositivo gestionado en modalidad OPEX/suscripción (USD/dispositivo/mes), con escalas por volumen.</t>
  </si>
  <si>
    <t>COM-04</t>
  </si>
  <si>
    <t>Costo de la plataforma: modalidad (licenciamiento perpetuo, suscripción por tenant, por dispositivo). Detalle.</t>
  </si>
  <si>
    <t>COM-05</t>
  </si>
  <si>
    <t>Costo de instalación por tipo de medidor y por zona geográfica (urbana metropolitana, urbana provincial, rural). Incluya logística.</t>
  </si>
  <si>
    <t>COM-06</t>
  </si>
  <si>
    <t>Costo de servicios profesionales iniciales: implementación, integración, personalización, capacitación. Desglose por fase.</t>
  </si>
  <si>
    <t>COM-07</t>
  </si>
  <si>
    <t>Esquema de financiamiento de equipos: plazos, tasas, moneda, garantías. Indique si el proveedor lo ofrece directo o vía terceros.</t>
  </si>
  <si>
    <t>COM-08</t>
  </si>
  <si>
    <t>Condiciones de pago: plazo, moneda (USD), forma de pago, anticipos requeridos.</t>
  </si>
  <si>
    <t>COM-09</t>
  </si>
  <si>
    <t>Política de ajuste de precios en el tiempo: indexación, fórmula de revisión, periodicidad.</t>
  </si>
  <si>
    <t>COM-10</t>
  </si>
  <si>
    <t>Vigencia de la oferta: mínimo 90 días calendario desde la entrega.</t>
  </si>
  <si>
    <t>COM-11</t>
  </si>
  <si>
    <t>Modelo de remuneración por proyecto de instalación masiva: precio unitario, por hito, mixto. Proponga esquema.</t>
  </si>
  <si>
    <t>COM-12</t>
  </si>
  <si>
    <t>Matriz RACI del proyecto: roles y responsabilidades claras entre proveedor, Claro y cliente final.</t>
  </si>
  <si>
    <t>COM-13</t>
  </si>
  <si>
    <t>Presentación de propuesta en dólares estadounidenses (USD). Desglose de impuestos por separado.</t>
  </si>
  <si>
    <t>COM-14</t>
  </si>
  <si>
    <t>Capacidad del proveedor para facturar a Claro desde una entidad local dominicana o soportar la operación comercial local.</t>
  </si>
  <si>
    <t>COM-15</t>
  </si>
  <si>
    <t>Cláusulas de salida del contrato: condiciones, penalidades, continuidad del servicio durante transición, obligaciones de reversibilidad.</t>
  </si>
  <si>
    <t>COM-16</t>
  </si>
  <si>
    <t>Propiedad intelectual: declaración de propiedad de la data, licenciamiento de la plataforma, derechos residuales post-contrato.</t>
  </si>
  <si>
    <t>COM-17</t>
  </si>
  <si>
    <t>Cumplimiento con el Acuerdo de Confidencialidad (NDA) previo a la presentación de la propuesta.</t>
  </si>
  <si>
    <t>COM-18</t>
  </si>
  <si>
    <t>Disponibilidad del proveedor para extender la oferta a otras empresas del Grupo América Móvil bajo las mismas condiciones comerciales.</t>
  </si>
  <si>
    <t>13. VOLÚMENES PROYECTADOS — ÓRDENES DE COMPRA E INSTALACIONES</t>
  </si>
  <si>
    <t>Los volúmenes presentados son una proyección referencial para fines de dimensionamiento de la propuesta del proveedor. No constituyen compromiso de compra por parte de Claro Dominicana. El proveedor debe usar estos volúmenes como base para su modelo de cuadrillas, cronograma, logística y propuesta comercial (ver secciones 8 y 12).</t>
  </si>
  <si>
    <t>Proyección de dispositivos por año (unidades)</t>
  </si>
  <si>
    <t>Tipo de medidor</t>
  </si>
  <si>
    <t>Año 1</t>
  </si>
  <si>
    <t>Año 2</t>
  </si>
  <si>
    <t>Año 3</t>
  </si>
  <si>
    <t>Año 4</t>
  </si>
  <si>
    <t>Año 5</t>
  </si>
  <si>
    <t>Total 5 años</t>
  </si>
  <si>
    <t>Medidor eléctrico monofásico</t>
  </si>
  <si>
    <t>Medidor eléctrico bifásico</t>
  </si>
  <si>
    <t>Medidor eléctrico trifásico</t>
  </si>
  <si>
    <t>Medidor de agua</t>
  </si>
  <si>
    <t>Medidor de gas</t>
  </si>
  <si>
    <t>TOTAL GENERAL</t>
  </si>
  <si>
    <t>Distribución geográfica estimada del despliegue</t>
  </si>
  <si>
    <t>Zona geográfica</t>
  </si>
  <si>
    <t>% del total</t>
  </si>
  <si>
    <t>Comentarios</t>
  </si>
  <si>
    <t>Gran Santo Domingo (Distrito Nacional + SDE + SDO + SDN)</t>
  </si>
  <si>
    <t>Santiago y región Cibao</t>
  </si>
  <si>
    <t>Región Este (La Altagracia, La Romana, San Pedro)</t>
  </si>
  <si>
    <t>Región Sur (San Cristóbal, Peravia, Azua, Barahona, otros)</t>
  </si>
  <si>
    <t>Región Noroeste y Fronteriza</t>
  </si>
  <si>
    <t>Otras provincias / zonas rurales</t>
  </si>
  <si>
    <t>Supuestos del proveedor para el dimensionamiento</t>
  </si>
  <si>
    <t>Cuadrillas base para el Año 1 (cantidad, composición, ubicación):</t>
  </si>
  <si>
    <t>Throughput mensual comprometido por cuadrilla (medidores/mes):</t>
  </si>
  <si>
    <t>Curva de ramp-up (mes 1, mes 2, mes 3 hasta velocidad crucero):</t>
  </si>
  <si>
    <t>Capacidad máxima mensual en velocidad crucero (toda la operación):</t>
  </si>
  <si>
    <t>Inventario de respaldo mantenido en territorio dominicano (% sobre base instalada):</t>
  </si>
  <si>
    <t>Tiempo promedio de instalación por tipo de medidor:</t>
  </si>
  <si>
    <t>Supuestos sobre acceso y condiciones físicas en la premisa del cliente final:</t>
  </si>
  <si>
    <t>14. RÚBRICA DE PUNTUACIÓN</t>
  </si>
  <si>
    <t>Traducción de niveles de cumplimiento a puntos</t>
  </si>
  <si>
    <t>Descripción</t>
  </si>
  <si>
    <t>Factor</t>
  </si>
  <si>
    <t>La solución cumple totalmente con el requerimiento. Evidencia clara y verificable.</t>
  </si>
  <si>
    <t>100%</t>
  </si>
  <si>
    <t>La solución cumple con limitaciones. El proveedor describe el alcance del cumplimiento y la brecha.</t>
  </si>
  <si>
    <t>50%</t>
  </si>
  <si>
    <t>La solución no cumple a la fecha. Si está en roadmap, se indica versión y fecha estimada (no otorga puntos).</t>
  </si>
  <si>
    <t>0%</t>
  </si>
  <si>
    <t>El requerimiento no aplica al modelo de solución propuesto (se excluye del denominador).</t>
  </si>
  <si>
    <t>—</t>
  </si>
  <si>
    <t>Pesos por sección (componente técnico-operativo)</t>
  </si>
  <si>
    <t>Sección</t>
  </si>
  <si>
    <t>Justificación del peso</t>
  </si>
  <si>
    <t>2. General y Arquitectura</t>
  </si>
  <si>
    <t>Define las bases conceptuales y soporta la evaluación de las demás secciones.</t>
  </si>
  <si>
    <t>3. Plataforma de Gestión</t>
  </si>
  <si>
    <t>Corazón funcional de la solución; impacta directamente la experiencia operativa de Claro y del cliente final.</t>
  </si>
  <si>
    <t>4. Dispositivos de Medición</t>
  </si>
  <si>
    <t>Componente físico crítico; determina la calidad de la data, longevidad y TCO.</t>
  </si>
  <si>
    <t>5. Conectividad y Red Móvil</t>
  </si>
  <si>
    <t>Conectividad Claro; debe asegurar compatibilidad de bandas, eSIM y bajo consumo.</t>
  </si>
  <si>
    <t>6. Integración e APIs</t>
  </si>
  <si>
    <t>Habilita la automatización entre sistemas Claro y la plataforma; es crítico para escalar operación.</t>
  </si>
  <si>
    <t>7. Seguridad de la Información</t>
  </si>
  <si>
    <t>Protege data sensible del cliente final y mitiga riesgos regulatorios y reputacionales.</t>
  </si>
  <si>
    <t>8. Instalación en Premisa</t>
  </si>
  <si>
    <t>Mayor fuente de riesgo operativo y costo; determina la capacidad real de desplegar a escala.</t>
  </si>
  <si>
    <t>9. Soporte, Mantenimiento y SLA Operativos</t>
  </si>
  <si>
    <t>Determina la estabilidad del servicio una vez en producción.</t>
  </si>
  <si>
    <t>10. Garantía</t>
  </si>
  <si>
    <t>Cobertura económica ante fallas; complementa el TCO de largo plazo.</t>
  </si>
  <si>
    <t>11. Capacitación y Documentación</t>
  </si>
  <si>
    <t>Habilita la autonomía operativa de Claro.</t>
  </si>
  <si>
    <t>12. Modelo Comercial y Financiero</t>
  </si>
  <si>
    <t>Evalúa solo el cumplimiento formal. El precio se analiza en el componente económico.</t>
  </si>
  <si>
    <t>TOTAL TÉCNICO-OPERATIVO</t>
  </si>
  <si>
    <t>Ponderación global: técnico-operativo vs económico</t>
  </si>
  <si>
    <t>Componente</t>
  </si>
  <si>
    <t>Base de cálculo</t>
  </si>
  <si>
    <t>Técnico-operativo</t>
  </si>
  <si>
    <t>Promedio ponderado de % de cumplimiento de las secciones 2–11 (ver matriz).</t>
  </si>
  <si>
    <t>Económico</t>
  </si>
  <si>
    <t>Calculado comparativamente entre ofertas a partir del TCO (CAPEX + OPEX a 5 años). Calculado internamente por Claro.</t>
  </si>
  <si>
    <t>15. MATRIZ DE EVALUACIÓN — CONSOLIDADO AUTOMÁTICO</t>
  </si>
  <si>
    <t>Esta pestaña consolida automáticamente el resultado de las pestañas 2–12. No edite las celdas con fórmula. Los valores se actualizan al completar las pestañas temáticas.</t>
  </si>
  <si>
    <t>Calificación técnico-operativa por sección</t>
  </si>
  <si>
    <t># Req.</t>
  </si>
  <si>
    <t>Peso total</t>
  </si>
  <si>
    <t>% Cumplimiento</t>
  </si>
  <si>
    <t>Aporte ponderado</t>
  </si>
  <si>
    <t>CALIFICACIÓN TÉCNICO-OPERATIVA TOTAL</t>
  </si>
  <si>
    <t>Evaluación económica (completado internamente por Claro)</t>
  </si>
  <si>
    <t>Concepto</t>
  </si>
  <si>
    <t>Valor</t>
  </si>
  <si>
    <t>Puntaje económico del proveedor (0% a 100%)</t>
  </si>
  <si>
    <t>Fórmula sugerida: (Menor TCO entre ofertas / TCO de este proveedor) × 100%. Se calcula fuera del documento y se registra aquí.</t>
  </si>
  <si>
    <t>Score global de la propuesta</t>
  </si>
  <si>
    <t>Aporte</t>
  </si>
  <si>
    <t>SCORE GLOBAL DE LA PROPUESTA</t>
  </si>
  <si>
    <t>Indicadores de riesgo — Requerimientos Mandatorios NO CUMPLIDOS</t>
  </si>
  <si>
    <t>Mandatorios totales</t>
  </si>
  <si>
    <t>Mandatorios 'No Cumple'</t>
  </si>
  <si>
    <t>Mandatorios 'Cumple Parcialmente'</t>
  </si>
  <si>
    <t>Nivel de riesgo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</si>
</sst>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font>
      <sz val="11"/>
      <color theme="1"/>
      <name val="Calibri"/>
      <family val="2"/>
      <charset val="1"/>
    </font>
    <font>
      <b/>
      <sz val="14"/>
      <color rgb="FFFFFFFF"/>
      <name val="Arial"/>
      <charset val="1"/>
    </font>
    <font>
      <b/>
      <sz val="10"/>
      <color rgb="FF000000"/>
      <name val="Arial"/>
      <charset val="1"/>
    </font>
    <font>
      <sz val="10"/>
      <color rgb="FF000000"/>
      <name val="Arial"/>
      <charset val="1"/>
    </font>
    <font>
      <b/>
      <sz val="11"/>
      <color rgb="FF333333"/>
      <name val="Arial"/>
      <charset val="1"/>
    </font>
    <font>
      <b/>
      <sz val="10"/>
      <color rgb="FFFFFFFF"/>
      <name val="Arial"/>
      <charset val="1"/>
    </font>
    <font>
      <b/>
      <sz val="13"/>
      <color rgb="FFFFFFFF"/>
      <name val="Arial"/>
      <charset val="1"/>
    </font>
    <font>
      <sz val="9"/>
      <color rgb="FF7F7F7F"/>
      <name val="Arial"/>
      <charset val="1"/>
    </font>
    <font>
      <b/>
      <i/>
      <sz val="10"/>
      <color rgb="FF9E1B12"/>
      <name val="Arial"/>
      <charset val="1"/>
    </font>
    <font>
      <i/>
      <sz val="10"/>
      <color rgb="FF333333"/>
      <name val="Arial"/>
      <charset val="1"/>
    </font>
    <font>
      <i/>
      <sz val="10"/>
      <color rgb="FF000000"/>
      <name val="Arial"/>
      <charset val="1"/>
    </font>
    <font>
      <b/>
      <sz val="12"/>
      <color rgb="FFFFFFFF"/>
      <name val="Arial"/>
      <charset val="1"/>
    </font>
    <font>
      <b/>
      <sz val="10"/>
      <color rgb="FF000000"/>
      <name val="Arial"/>
    </font>
    <font>
      <sz val="10"/>
      <color rgb="FF000000"/>
      <name val="Arial"/>
    </font>
    <font>
      <sz val="9"/>
      <color rgb="FF7F7F7F"/>
      <name val="Arial"/>
    </font>
  </fonts>
  <fills count="14">
    <fill>
      <patternFill patternType="none"/>
    </fill>
    <fill>
      <patternFill patternType="gray125"/>
    </fill>
    <fill>
      <patternFill patternType="solid">
        <fgColor rgb="FFD52B1E"/>
        <bgColor rgb="FF9E1B12"/>
      </patternFill>
    </fill>
    <fill>
      <patternFill patternType="solid">
        <fgColor rgb="FFD9E1F2"/>
        <bgColor rgb="FFDDEBF7"/>
      </patternFill>
    </fill>
    <fill>
      <patternFill patternType="solid">
        <fgColor rgb="FFF2F2F2"/>
        <bgColor rgb="FFFFF2F2"/>
      </patternFill>
    </fill>
    <fill>
      <patternFill patternType="solid">
        <fgColor rgb="FF4472C4"/>
        <bgColor rgb="FF666699"/>
      </patternFill>
    </fill>
    <fill>
      <patternFill patternType="solid">
        <fgColor rgb="FF1F3864"/>
        <bgColor rgb="FF333333"/>
      </patternFill>
    </fill>
    <fill>
      <patternFill patternType="solid">
        <fgColor rgb="FFFFF2CC"/>
        <bgColor rgb="FFFFF2F2"/>
      </patternFill>
    </fill>
    <fill>
      <patternFill patternType="solid">
        <fgColor rgb="FFFFC7CE"/>
        <bgColor rgb="FFE7E6E6"/>
      </patternFill>
    </fill>
    <fill>
      <patternFill patternType="solid">
        <fgColor rgb="FFC6EFCE"/>
        <bgColor rgb="FFDDEBF7"/>
      </patternFill>
    </fill>
    <fill>
      <patternFill patternType="solid">
        <fgColor rgb="FFFFF2F2"/>
        <bgColor rgb="FFF2F2F2"/>
      </patternFill>
    </fill>
    <fill>
      <patternFill patternType="solid">
        <fgColor rgb="FFFFEB9C"/>
        <bgColor rgb="FFFFF2CC"/>
      </patternFill>
    </fill>
    <fill>
      <patternFill patternType="solid">
        <fgColor rgb="FFF2F2F2"/>
      </patternFill>
    </fill>
    <fill>
      <patternFill patternType="solid">
        <fgColor rgb="FFFFF2CC"/>
      </patternFill>
    </fill>
  </fills>
  <borders count="5">
    <border>
      <left/>
      <right/>
      <top/>
      <bottom/>
      <diagonal/>
    </border>
    <border>
      <left style="medium">
        <color rgb="FF333333"/>
      </left>
      <right style="medium">
        <color rgb="FF333333"/>
      </right>
      <top style="medium">
        <color rgb="FF333333"/>
      </top>
      <bottom style="medium">
        <color rgb="FF333333"/>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58">
    <xf numFmtId="0" fontId="0" fillId="0" borderId="0" xfId="0"/>
    <xf numFmtId="0" fontId="5" fillId="5" borderId="1" xfId="0" applyFont="1" applyFill="1" applyBorder="1" applyAlignment="1">
      <alignment horizontal="center" vertical="center" wrapText="1"/>
    </xf>
    <xf numFmtId="0" fontId="12" fillId="12" borderId="4" xfId="0" applyFont="1" applyFill="1" applyBorder="1" applyAlignment="1">
      <alignment horizontal="center" vertical="center" wrapText="1"/>
    </xf>
    <xf numFmtId="0" fontId="13" fillId="0" borderId="4" xfId="0" applyFont="1" applyBorder="1" applyAlignment="1">
      <alignment horizontal="left" vertical="top" wrapText="1"/>
    </xf>
    <xf numFmtId="0" fontId="12" fillId="13" borderId="4" xfId="0" applyFont="1" applyFill="1" applyBorder="1" applyAlignment="1">
      <alignment horizontal="center" vertical="center" wrapText="1"/>
    </xf>
    <xf numFmtId="0" fontId="13" fillId="13" borderId="4" xfId="0" applyFont="1" applyFill="1" applyBorder="1" applyAlignment="1">
      <alignment horizontal="left" vertical="top" wrapText="1"/>
    </xf>
    <xf numFmtId="0" fontId="14" fillId="0" borderId="4" xfId="0" applyFont="1" applyBorder="1" applyAlignment="1">
      <alignment horizontal="center" vertical="center" wrapText="1"/>
    </xf>
    <xf numFmtId="0" fontId="1" fillId="2" borderId="0" xfId="0" applyFont="1" applyFill="1" applyAlignment="1">
      <alignment horizontal="center" vertical="center"/>
    </xf>
    <xf numFmtId="0" fontId="4" fillId="3" borderId="0" xfId="0" applyFont="1" applyFill="1" applyAlignment="1">
      <alignment horizontal="left" vertical="center"/>
    </xf>
    <xf numFmtId="0" fontId="1" fillId="6" borderId="0" xfId="0" applyFont="1" applyFill="1" applyAlignment="1">
      <alignment horizontal="center" vertical="center"/>
    </xf>
    <xf numFmtId="0" fontId="6" fillId="6" borderId="0" xfId="0" applyFont="1" applyFill="1" applyAlignment="1">
      <alignment horizontal="center" vertical="center"/>
    </xf>
    <xf numFmtId="0" fontId="8" fillId="10" borderId="2" xfId="0" applyFont="1" applyFill="1" applyBorder="1" applyAlignment="1">
      <alignment horizontal="left" vertical="center" wrapText="1"/>
    </xf>
    <xf numFmtId="0" fontId="3" fillId="7" borderId="2" xfId="0" applyFont="1" applyFill="1" applyBorder="1" applyAlignment="1">
      <alignment horizontal="left" vertical="top" wrapText="1"/>
    </xf>
    <xf numFmtId="0" fontId="3" fillId="7" borderId="2" xfId="0" applyFont="1" applyFill="1" applyBorder="1" applyAlignment="1">
      <alignment horizontal="left" vertical="center" wrapText="1"/>
    </xf>
    <xf numFmtId="0" fontId="9" fillId="4"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0" fontId="10" fillId="0" borderId="2" xfId="0" applyFont="1" applyBorder="1" applyAlignment="1">
      <alignment horizontal="left" vertical="center" wrapText="1"/>
    </xf>
    <xf numFmtId="0" fontId="3" fillId="2" borderId="2" xfId="0" applyFont="1" applyFill="1" applyBorder="1" applyAlignment="1">
      <alignment horizontal="left" vertical="center" wrapText="1"/>
    </xf>
    <xf numFmtId="0" fontId="0" fillId="0" borderId="0" xfId="0" applyAlignment="1"/>
    <xf numFmtId="0" fontId="2" fillId="3" borderId="4" xfId="0" applyFont="1" applyFill="1" applyBorder="1" applyAlignment="1">
      <alignment horizontal="left" vertical="center" wrapText="1"/>
    </xf>
    <xf numFmtId="0" fontId="3" fillId="0" borderId="4" xfId="0" applyFont="1" applyBorder="1" applyAlignment="1">
      <alignment horizontal="left" vertical="center" wrapText="1"/>
    </xf>
    <xf numFmtId="0" fontId="2" fillId="4" borderId="4" xfId="0" applyFont="1" applyFill="1" applyBorder="1" applyAlignment="1">
      <alignment horizontal="left" vertical="top" wrapText="1"/>
    </xf>
    <xf numFmtId="0" fontId="3" fillId="0" borderId="4" xfId="0" applyFont="1" applyBorder="1" applyAlignment="1">
      <alignment horizontal="left" vertical="top" wrapText="1"/>
    </xf>
    <xf numFmtId="0" fontId="2" fillId="4" borderId="4" xfId="0" applyFont="1" applyFill="1" applyBorder="1" applyAlignment="1">
      <alignment horizontal="center" vertical="center" wrapText="1"/>
    </xf>
    <xf numFmtId="0" fontId="2" fillId="4" borderId="4" xfId="0" applyFont="1" applyFill="1" applyBorder="1" applyAlignment="1">
      <alignment horizontal="left" vertical="center" wrapText="1"/>
    </xf>
    <xf numFmtId="0" fontId="3" fillId="7" borderId="4" xfId="0" applyFont="1" applyFill="1" applyBorder="1" applyAlignment="1">
      <alignment horizontal="left" vertical="center" wrapText="1"/>
    </xf>
    <xf numFmtId="0" fontId="2" fillId="8" borderId="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3" fillId="7" borderId="4" xfId="0" applyFont="1" applyFill="1" applyBorder="1" applyAlignment="1">
      <alignment horizontal="left" vertical="top" wrapText="1"/>
    </xf>
    <xf numFmtId="0" fontId="7" fillId="0" borderId="4" xfId="0" applyFont="1" applyBorder="1" applyAlignment="1">
      <alignment horizontal="center" vertical="center" wrapText="1"/>
    </xf>
    <xf numFmtId="0" fontId="5" fillId="6" borderId="4" xfId="0" applyFont="1" applyFill="1" applyBorder="1" applyAlignment="1">
      <alignment horizontal="center" vertical="center" wrapText="1"/>
    </xf>
    <xf numFmtId="0" fontId="2" fillId="4" borderId="4" xfId="0" applyFont="1" applyFill="1" applyBorder="1" applyAlignment="1">
      <alignment horizontal="right" vertical="center" wrapText="1"/>
    </xf>
    <xf numFmtId="0" fontId="2" fillId="9" borderId="4" xfId="0" applyFont="1" applyFill="1" applyBorder="1" applyAlignment="1">
      <alignment horizontal="right" vertical="center" wrapText="1"/>
    </xf>
    <xf numFmtId="164" fontId="2" fillId="9" borderId="4" xfId="0" applyNumberFormat="1" applyFont="1" applyFill="1" applyBorder="1" applyAlignment="1">
      <alignment horizontal="center" vertical="center" wrapText="1"/>
    </xf>
    <xf numFmtId="0" fontId="0" fillId="0" borderId="3" xfId="0" applyBorder="1" applyAlignment="1"/>
    <xf numFmtId="164" fontId="7" fillId="0" borderId="4" xfId="0" applyNumberFormat="1" applyFont="1" applyBorder="1" applyAlignment="1">
      <alignment horizontal="center" vertical="center" wrapText="1"/>
    </xf>
    <xf numFmtId="3" fontId="3" fillId="7" borderId="4" xfId="0" applyNumberFormat="1" applyFont="1" applyFill="1" applyBorder="1" applyAlignment="1">
      <alignment horizontal="center" vertical="center" wrapText="1"/>
    </xf>
    <xf numFmtId="3" fontId="2" fillId="4" borderId="4" xfId="0" applyNumberFormat="1" applyFont="1" applyFill="1" applyBorder="1" applyAlignment="1">
      <alignment horizontal="center" vertical="center" wrapText="1"/>
    </xf>
    <xf numFmtId="0" fontId="5" fillId="5" borderId="4" xfId="0" applyFont="1" applyFill="1" applyBorder="1" applyAlignment="1">
      <alignment horizontal="center" vertical="center" wrapText="1"/>
    </xf>
    <xf numFmtId="3" fontId="5" fillId="5" borderId="4" xfId="0" applyNumberFormat="1" applyFont="1" applyFill="1" applyBorder="1" applyAlignment="1">
      <alignment horizontal="center" vertical="center" wrapText="1"/>
    </xf>
    <xf numFmtId="164" fontId="3" fillId="7" borderId="4" xfId="0" applyNumberFormat="1" applyFont="1" applyFill="1" applyBorder="1" applyAlignment="1">
      <alignment horizontal="center" vertical="center" wrapText="1"/>
    </xf>
    <xf numFmtId="9" fontId="2" fillId="4" borderId="4" xfId="0" applyNumberFormat="1" applyFont="1" applyFill="1" applyBorder="1" applyAlignment="1">
      <alignment horizontal="center" vertical="center" wrapText="1"/>
    </xf>
    <xf numFmtId="0" fontId="5" fillId="5" borderId="4" xfId="0" applyFont="1" applyFill="1" applyBorder="1" applyAlignment="1">
      <alignment horizontal="right" vertical="center" wrapText="1"/>
    </xf>
    <xf numFmtId="0" fontId="3" fillId="5" borderId="4" xfId="0" applyFont="1" applyFill="1" applyBorder="1" applyAlignment="1">
      <alignment horizontal="left" vertical="center" wrapText="1"/>
    </xf>
    <xf numFmtId="9" fontId="5" fillId="5" borderId="4" xfId="0" applyNumberFormat="1" applyFont="1" applyFill="1" applyBorder="1" applyAlignment="1">
      <alignment horizontal="center" vertical="center" wrapText="1"/>
    </xf>
    <xf numFmtId="1" fontId="3" fillId="0" borderId="4" xfId="0" applyNumberFormat="1" applyFont="1" applyBorder="1" applyAlignment="1">
      <alignment horizontal="center" vertical="center" wrapText="1"/>
    </xf>
    <xf numFmtId="165" fontId="3" fillId="0" borderId="4" xfId="0" applyNumberFormat="1" applyFont="1" applyBorder="1" applyAlignment="1">
      <alignment horizontal="center" vertical="center" wrapText="1"/>
    </xf>
    <xf numFmtId="10" fontId="2" fillId="3" borderId="4" xfId="0" applyNumberFormat="1" applyFont="1" applyFill="1" applyBorder="1" applyAlignment="1">
      <alignment horizontal="center" vertical="center" wrapText="1"/>
    </xf>
    <xf numFmtId="1" fontId="5" fillId="5" borderId="4" xfId="0" applyNumberFormat="1" applyFont="1" applyFill="1" applyBorder="1" applyAlignment="1">
      <alignment horizontal="center" vertical="center" wrapText="1"/>
    </xf>
    <xf numFmtId="165" fontId="5" fillId="5" borderId="4" xfId="0" applyNumberFormat="1" applyFont="1" applyFill="1" applyBorder="1" applyAlignment="1">
      <alignment horizontal="center" vertical="center" wrapText="1"/>
    </xf>
    <xf numFmtId="164" fontId="5" fillId="5" borderId="4" xfId="0" applyNumberFormat="1" applyFont="1" applyFill="1" applyBorder="1" applyAlignment="1">
      <alignment horizontal="center" vertical="center" wrapText="1"/>
    </xf>
    <xf numFmtId="10" fontId="5" fillId="5" borderId="4" xfId="0" applyNumberFormat="1" applyFont="1" applyFill="1" applyBorder="1" applyAlignment="1">
      <alignment horizontal="center" vertical="center" wrapText="1"/>
    </xf>
    <xf numFmtId="164" fontId="2" fillId="7" borderId="4" xfId="0" applyNumberFormat="1" applyFont="1" applyFill="1" applyBorder="1" applyAlignment="1">
      <alignment horizontal="center" vertical="center" wrapText="1"/>
    </xf>
    <xf numFmtId="0" fontId="11" fillId="2" borderId="4" xfId="0" applyFont="1" applyFill="1" applyBorder="1" applyAlignment="1">
      <alignment horizontal="right" vertical="center" wrapText="1"/>
    </xf>
    <xf numFmtId="10" fontId="1" fillId="2" borderId="4" xfId="0" applyNumberFormat="1" applyFont="1" applyFill="1" applyBorder="1" applyAlignment="1">
      <alignment horizontal="center" vertical="center" wrapText="1"/>
    </xf>
    <xf numFmtId="1" fontId="2" fillId="8" borderId="4" xfId="0" applyNumberFormat="1" applyFont="1" applyFill="1" applyBorder="1" applyAlignment="1">
      <alignment horizontal="center" vertical="center" wrapText="1"/>
    </xf>
    <xf numFmtId="1" fontId="2" fillId="11" borderId="4" xfId="0" applyNumberFormat="1" applyFont="1" applyFill="1" applyBorder="1" applyAlignment="1">
      <alignment horizontal="center" vertical="center" wrapText="1"/>
    </xf>
    <xf numFmtId="0" fontId="2" fillId="0" borderId="4" xfId="0" applyFont="1" applyBorder="1" applyAlignment="1">
      <alignment horizontal="center" vertical="center" wrapText="1"/>
    </xf>
  </cellXfs>
  <cellStyles count="1">
    <cellStyle name="Normal" xfId="0" builtinId="0"/>
  </cellStyles>
  <dxfs count="64">
    <dxf>
      <font>
        <b/>
        <sz val="10"/>
        <color rgb="FF006100"/>
        <name val="Arial"/>
        <charset val="1"/>
      </font>
      <fill>
        <patternFill>
          <bgColor rgb="FFC6EFCE"/>
        </patternFill>
      </fill>
    </dxf>
    <dxf>
      <font>
        <b/>
        <sz val="10"/>
        <color rgb="FF333333"/>
        <name val="Arial"/>
        <charset val="1"/>
      </font>
      <fill>
        <patternFill>
          <bgColor rgb="FFDDEBF7"/>
        </patternFill>
      </fill>
    </dxf>
    <dxf>
      <font>
        <b/>
        <sz val="10"/>
        <color rgb="FF9C5700"/>
        <name val="Arial"/>
        <charset val="1"/>
      </font>
      <fill>
        <patternFill>
          <bgColor rgb="FFFFEB9C"/>
        </patternFill>
      </fill>
    </dxf>
    <dxf>
      <font>
        <b/>
        <sz val="10"/>
        <color rgb="FF9C0006"/>
        <name val="Arial"/>
        <charset val="1"/>
      </font>
      <fill>
        <patternFill>
          <bgColor rgb="FFFFC7CE"/>
        </patternFill>
      </fill>
    </dxf>
    <dxf>
      <font>
        <b/>
        <sz val="10"/>
        <color rgb="FF333333"/>
        <name val="Arial"/>
        <charset val="1"/>
      </font>
      <fill>
        <patternFill>
          <bgColor rgb="FFE7E6E6"/>
        </patternFill>
      </fill>
    </dxf>
    <dxf>
      <font>
        <b/>
        <sz val="10"/>
        <color rgb="FF9C0006"/>
        <name val="Arial"/>
        <charset val="1"/>
      </font>
      <fill>
        <patternFill>
          <bgColor rgb="FFFFC7CE"/>
        </patternFill>
      </fill>
    </dxf>
    <dxf>
      <font>
        <b/>
        <sz val="10"/>
        <color rgb="FF9C5700"/>
        <name val="Arial"/>
        <charset val="1"/>
      </font>
      <fill>
        <patternFill>
          <bgColor rgb="FFFFEB9C"/>
        </patternFill>
      </fill>
    </dxf>
    <dxf>
      <font>
        <b/>
        <sz val="10"/>
        <color rgb="FF006100"/>
        <name val="Arial"/>
        <charset val="1"/>
      </font>
      <fill>
        <patternFill>
          <bgColor rgb="FFC6EFCE"/>
        </patternFill>
      </fill>
    </dxf>
    <dxf>
      <font>
        <b/>
        <sz val="10"/>
        <color rgb="FF333333"/>
        <name val="Arial"/>
        <charset val="1"/>
      </font>
      <fill>
        <patternFill>
          <bgColor rgb="FFE7E6E6"/>
        </patternFill>
      </fill>
    </dxf>
    <dxf>
      <font>
        <b/>
        <sz val="10"/>
        <color rgb="FF9C0006"/>
        <name val="Arial"/>
        <charset val="1"/>
      </font>
      <fill>
        <patternFill>
          <bgColor rgb="FFFFC7CE"/>
        </patternFill>
      </fill>
    </dxf>
    <dxf>
      <font>
        <b/>
        <sz val="10"/>
        <color rgb="FF9C5700"/>
        <name val="Arial"/>
        <charset val="1"/>
      </font>
      <fill>
        <patternFill>
          <bgColor rgb="FFFFEB9C"/>
        </patternFill>
      </fill>
    </dxf>
    <dxf>
      <font>
        <b/>
        <sz val="10"/>
        <color rgb="FF006100"/>
        <name val="Arial"/>
        <charset val="1"/>
      </font>
      <fill>
        <patternFill>
          <bgColor rgb="FFC6EFCE"/>
        </patternFill>
      </fill>
    </dxf>
    <dxf>
      <font>
        <b/>
        <sz val="10"/>
        <color rgb="FF333333"/>
        <name val="Arial"/>
        <charset val="1"/>
      </font>
      <fill>
        <patternFill>
          <bgColor rgb="FFE7E6E6"/>
        </patternFill>
      </fill>
    </dxf>
    <dxf>
      <font>
        <b/>
        <sz val="10"/>
        <color rgb="FF9C0006"/>
        <name val="Arial"/>
        <charset val="1"/>
      </font>
      <fill>
        <patternFill>
          <bgColor rgb="FFFFC7CE"/>
        </patternFill>
      </fill>
    </dxf>
    <dxf>
      <font>
        <b/>
        <sz val="10"/>
        <color rgb="FF9C5700"/>
        <name val="Arial"/>
        <charset val="1"/>
      </font>
      <fill>
        <patternFill>
          <bgColor rgb="FFFFEB9C"/>
        </patternFill>
      </fill>
    </dxf>
    <dxf>
      <font>
        <b/>
        <sz val="10"/>
        <color rgb="FF006100"/>
        <name val="Arial"/>
        <charset val="1"/>
      </font>
      <fill>
        <patternFill>
          <bgColor rgb="FFC6EFCE"/>
        </patternFill>
      </fill>
    </dxf>
    <dxf>
      <font>
        <b/>
        <sz val="10"/>
        <color rgb="FF333333"/>
        <name val="Arial"/>
        <charset val="1"/>
      </font>
      <fill>
        <patternFill>
          <bgColor rgb="FFE7E6E6"/>
        </patternFill>
      </fill>
    </dxf>
    <dxf>
      <font>
        <b/>
        <sz val="10"/>
        <color rgb="FF9C0006"/>
        <name val="Arial"/>
        <charset val="1"/>
      </font>
      <fill>
        <patternFill>
          <bgColor rgb="FFFFC7CE"/>
        </patternFill>
      </fill>
    </dxf>
    <dxf>
      <font>
        <b/>
        <sz val="10"/>
        <color rgb="FF9C5700"/>
        <name val="Arial"/>
        <charset val="1"/>
      </font>
      <fill>
        <patternFill>
          <bgColor rgb="FFFFEB9C"/>
        </patternFill>
      </fill>
    </dxf>
    <dxf>
      <font>
        <b/>
        <sz val="10"/>
        <color rgb="FF006100"/>
        <name val="Arial"/>
        <charset val="1"/>
      </font>
      <fill>
        <patternFill>
          <bgColor rgb="FFC6EFCE"/>
        </patternFill>
      </fill>
    </dxf>
    <dxf>
      <font>
        <b/>
        <sz val="10"/>
        <color rgb="FF333333"/>
        <name val="Arial"/>
        <charset val="1"/>
      </font>
      <fill>
        <patternFill>
          <bgColor rgb="FFE7E6E6"/>
        </patternFill>
      </fill>
    </dxf>
    <dxf>
      <font>
        <b/>
        <sz val="10"/>
        <color rgb="FF9C0006"/>
        <name val="Arial"/>
        <charset val="1"/>
      </font>
      <fill>
        <patternFill>
          <bgColor rgb="FFFFC7CE"/>
        </patternFill>
      </fill>
    </dxf>
    <dxf>
      <font>
        <b/>
        <sz val="10"/>
        <color rgb="FF9C5700"/>
        <name val="Arial"/>
        <charset val="1"/>
      </font>
      <fill>
        <patternFill>
          <bgColor rgb="FFFFEB9C"/>
        </patternFill>
      </fill>
    </dxf>
    <dxf>
      <font>
        <b/>
        <sz val="10"/>
        <color rgb="FF006100"/>
        <name val="Arial"/>
        <charset val="1"/>
      </font>
      <fill>
        <patternFill>
          <bgColor rgb="FFC6EFCE"/>
        </patternFill>
      </fill>
    </dxf>
    <dxf>
      <font>
        <b/>
        <sz val="10"/>
        <color rgb="FF333333"/>
        <name val="Arial"/>
        <charset val="1"/>
      </font>
      <fill>
        <patternFill>
          <bgColor rgb="FFE7E6E6"/>
        </patternFill>
      </fill>
    </dxf>
    <dxf>
      <font>
        <b/>
        <sz val="10"/>
        <color rgb="FF9C0006"/>
        <name val="Arial"/>
        <charset val="1"/>
      </font>
      <fill>
        <patternFill>
          <bgColor rgb="FFFFC7CE"/>
        </patternFill>
      </fill>
    </dxf>
    <dxf>
      <font>
        <b/>
        <sz val="10"/>
        <color rgb="FF9C5700"/>
        <name val="Arial"/>
        <charset val="1"/>
      </font>
      <fill>
        <patternFill>
          <bgColor rgb="FFFFEB9C"/>
        </patternFill>
      </fill>
    </dxf>
    <dxf>
      <font>
        <b/>
        <sz val="10"/>
        <color rgb="FF006100"/>
        <name val="Arial"/>
        <charset val="1"/>
      </font>
      <fill>
        <patternFill>
          <bgColor rgb="FFC6EFCE"/>
        </patternFill>
      </fill>
    </dxf>
    <dxf>
      <font>
        <b/>
        <sz val="10"/>
        <color rgb="FF333333"/>
        <name val="Arial"/>
        <charset val="1"/>
      </font>
      <fill>
        <patternFill>
          <bgColor rgb="FFE7E6E6"/>
        </patternFill>
      </fill>
    </dxf>
    <dxf>
      <font>
        <b/>
        <sz val="10"/>
        <color rgb="FF9C0006"/>
        <name val="Arial"/>
        <charset val="1"/>
      </font>
      <fill>
        <patternFill>
          <bgColor rgb="FFFFC7CE"/>
        </patternFill>
      </fill>
    </dxf>
    <dxf>
      <font>
        <b/>
        <sz val="10"/>
        <color rgb="FF9C5700"/>
        <name val="Arial"/>
        <charset val="1"/>
      </font>
      <fill>
        <patternFill>
          <bgColor rgb="FFFFEB9C"/>
        </patternFill>
      </fill>
    </dxf>
    <dxf>
      <font>
        <b/>
        <sz val="10"/>
        <color rgb="FF006100"/>
        <name val="Arial"/>
        <charset val="1"/>
      </font>
      <fill>
        <patternFill>
          <bgColor rgb="FFC6EFCE"/>
        </patternFill>
      </fill>
    </dxf>
    <dxf>
      <font>
        <b/>
        <sz val="10"/>
        <color rgb="FF333333"/>
        <name val="Arial"/>
        <charset val="1"/>
      </font>
      <fill>
        <patternFill>
          <bgColor rgb="FFE7E6E6"/>
        </patternFill>
      </fill>
    </dxf>
    <dxf>
      <font>
        <b/>
        <sz val="10"/>
        <color rgb="FF9C0006"/>
        <name val="Arial"/>
        <charset val="1"/>
      </font>
      <fill>
        <patternFill>
          <bgColor rgb="FFFFC7CE"/>
        </patternFill>
      </fill>
    </dxf>
    <dxf>
      <font>
        <b/>
        <sz val="10"/>
        <color rgb="FF9C5700"/>
        <name val="Arial"/>
        <charset val="1"/>
      </font>
      <fill>
        <patternFill>
          <bgColor rgb="FFFFEB9C"/>
        </patternFill>
      </fill>
    </dxf>
    <dxf>
      <font>
        <b/>
        <sz val="10"/>
        <color rgb="FF006100"/>
        <name val="Arial"/>
        <charset val="1"/>
      </font>
      <fill>
        <patternFill>
          <bgColor rgb="FFC6EFCE"/>
        </patternFill>
      </fill>
    </dxf>
    <dxf>
      <font>
        <b/>
        <sz val="10"/>
        <color rgb="FF333333"/>
        <name val="Arial"/>
        <charset val="1"/>
      </font>
      <fill>
        <patternFill>
          <bgColor rgb="FFE7E6E6"/>
        </patternFill>
      </fill>
    </dxf>
    <dxf>
      <font>
        <b/>
        <sz val="10"/>
        <color rgb="FF9C0006"/>
        <name val="Arial"/>
        <charset val="1"/>
      </font>
      <fill>
        <patternFill>
          <bgColor rgb="FFFFC7CE"/>
        </patternFill>
      </fill>
    </dxf>
    <dxf>
      <font>
        <b/>
        <sz val="10"/>
        <color rgb="FF9C5700"/>
        <name val="Arial"/>
        <charset val="1"/>
      </font>
      <fill>
        <patternFill>
          <bgColor rgb="FFFFEB9C"/>
        </patternFill>
      </fill>
    </dxf>
    <dxf>
      <font>
        <b/>
        <sz val="10"/>
        <color rgb="FF006100"/>
        <name val="Arial"/>
        <charset val="1"/>
      </font>
      <fill>
        <patternFill>
          <bgColor rgb="FFC6EFCE"/>
        </patternFill>
      </fill>
    </dxf>
    <dxf>
      <font>
        <b/>
        <sz val="10"/>
        <color rgb="FF333333"/>
        <name val="Arial"/>
      </font>
      <fill>
        <patternFill patternType="solid">
          <fgColor rgb="FFE7E6E6"/>
        </patternFill>
      </fill>
    </dxf>
    <dxf>
      <font>
        <b/>
        <sz val="10"/>
        <color rgb="FF9C0006"/>
        <name val="Arial"/>
      </font>
      <fill>
        <patternFill patternType="solid">
          <fgColor rgb="FFFFC7CE"/>
        </patternFill>
      </fill>
    </dxf>
    <dxf>
      <font>
        <b/>
        <sz val="10"/>
        <color rgb="FF9C5700"/>
        <name val="Arial"/>
      </font>
      <fill>
        <patternFill patternType="solid">
          <fgColor rgb="FFFFEB9C"/>
        </patternFill>
      </fill>
    </dxf>
    <dxf>
      <font>
        <b/>
        <sz val="10"/>
        <color rgb="FF006100"/>
        <name val="Arial"/>
      </font>
      <fill>
        <patternFill patternType="solid">
          <fgColor rgb="FFC6EFCE"/>
        </patternFill>
      </fill>
    </dxf>
    <dxf>
      <font>
        <b/>
        <sz val="10"/>
        <color rgb="FF333333"/>
        <name val="Arial"/>
        <charset val="1"/>
      </font>
      <fill>
        <patternFill>
          <bgColor rgb="FFE7E6E6"/>
        </patternFill>
      </fill>
    </dxf>
    <dxf>
      <font>
        <b/>
        <sz val="10"/>
        <color rgb="FF9C0006"/>
        <name val="Arial"/>
        <charset val="1"/>
      </font>
      <fill>
        <patternFill>
          <bgColor rgb="FFFFC7CE"/>
        </patternFill>
      </fill>
    </dxf>
    <dxf>
      <font>
        <b/>
        <sz val="10"/>
        <color rgb="FF9C5700"/>
        <name val="Arial"/>
        <charset val="1"/>
      </font>
      <fill>
        <patternFill>
          <bgColor rgb="FFFFEB9C"/>
        </patternFill>
      </fill>
    </dxf>
    <dxf>
      <font>
        <b/>
        <sz val="10"/>
        <color rgb="FF006100"/>
        <name val="Arial"/>
        <charset val="1"/>
      </font>
      <fill>
        <patternFill>
          <bgColor rgb="FFC6EFCE"/>
        </patternFill>
      </fill>
    </dxf>
    <dxf>
      <font>
        <b/>
        <sz val="10"/>
        <color rgb="FF333333"/>
        <name val="Arial"/>
        <charset val="1"/>
      </font>
      <fill>
        <patternFill>
          <bgColor rgb="FFE7E6E6"/>
        </patternFill>
      </fill>
    </dxf>
    <dxf>
      <font>
        <b/>
        <sz val="10"/>
        <color rgb="FF9C0006"/>
        <name val="Arial"/>
        <charset val="1"/>
      </font>
      <fill>
        <patternFill>
          <bgColor rgb="FFFFC7CE"/>
        </patternFill>
      </fill>
    </dxf>
    <dxf>
      <font>
        <b/>
        <sz val="10"/>
        <color rgb="FF9C5700"/>
        <name val="Arial"/>
        <charset val="1"/>
      </font>
      <fill>
        <patternFill>
          <bgColor rgb="FFFFEB9C"/>
        </patternFill>
      </fill>
    </dxf>
    <dxf>
      <font>
        <b/>
        <sz val="10"/>
        <color rgb="FF006100"/>
        <name val="Arial"/>
        <charset val="1"/>
      </font>
      <fill>
        <patternFill>
          <bgColor rgb="FFC6EFCE"/>
        </patternFill>
      </fill>
    </dxf>
    <dxf>
      <font>
        <b/>
        <sz val="10"/>
        <color rgb="FF333333"/>
        <name val="Arial"/>
        <charset val="1"/>
      </font>
      <fill>
        <patternFill>
          <bgColor rgb="FFE7E6E6"/>
        </patternFill>
      </fill>
    </dxf>
    <dxf>
      <font>
        <b/>
        <sz val="10"/>
        <color rgb="FF9C0006"/>
        <name val="Arial"/>
        <charset val="1"/>
      </font>
      <fill>
        <patternFill>
          <bgColor rgb="FFFFC7CE"/>
        </patternFill>
      </fill>
    </dxf>
    <dxf>
      <font>
        <b/>
        <sz val="10"/>
        <color rgb="FF9C5700"/>
        <name val="Arial"/>
        <charset val="1"/>
      </font>
      <fill>
        <patternFill>
          <bgColor rgb="FFFFEB9C"/>
        </patternFill>
      </fill>
    </dxf>
    <dxf>
      <font>
        <b/>
        <sz val="10"/>
        <color rgb="FF006100"/>
        <name val="Arial"/>
        <charset val="1"/>
      </font>
      <fill>
        <patternFill>
          <bgColor rgb="FFC6EFCE"/>
        </patternFill>
      </fill>
    </dxf>
    <dxf>
      <font>
        <b/>
        <sz val="10"/>
        <color rgb="FF333333"/>
        <name val="Arial"/>
        <charset val="1"/>
      </font>
      <fill>
        <patternFill>
          <bgColor rgb="FFE7E6E6"/>
        </patternFill>
      </fill>
    </dxf>
    <dxf>
      <font>
        <b/>
        <sz val="10"/>
        <color rgb="FF9C0006"/>
        <name val="Arial"/>
        <charset val="1"/>
      </font>
      <fill>
        <patternFill>
          <bgColor rgb="FFFFC7CE"/>
        </patternFill>
      </fill>
    </dxf>
    <dxf>
      <font>
        <b/>
        <sz val="10"/>
        <color rgb="FF9C5700"/>
        <name val="Arial"/>
        <charset val="1"/>
      </font>
      <fill>
        <patternFill>
          <bgColor rgb="FFFFEB9C"/>
        </patternFill>
      </fill>
    </dxf>
    <dxf>
      <font>
        <b/>
        <sz val="10"/>
        <color rgb="FF006100"/>
        <name val="Arial"/>
        <charset val="1"/>
      </font>
      <fill>
        <patternFill>
          <bgColor rgb="FFC6EFCE"/>
        </patternFill>
      </fill>
    </dxf>
    <dxf>
      <font>
        <b/>
        <sz val="10"/>
        <color rgb="FF333333"/>
        <name val="Arial"/>
        <charset val="1"/>
      </font>
      <fill>
        <patternFill>
          <bgColor rgb="FFE7E6E6"/>
        </patternFill>
      </fill>
    </dxf>
    <dxf>
      <font>
        <b/>
        <sz val="10"/>
        <color rgb="FF9C0006"/>
        <name val="Arial"/>
        <charset val="1"/>
      </font>
      <fill>
        <patternFill>
          <bgColor rgb="FFFFC7CE"/>
        </patternFill>
      </fill>
    </dxf>
    <dxf>
      <font>
        <b/>
        <sz val="10"/>
        <color rgb="FF9C5700"/>
        <name val="Arial"/>
        <charset val="1"/>
      </font>
      <fill>
        <patternFill>
          <bgColor rgb="FFFFEB9C"/>
        </patternFill>
      </fill>
    </dxf>
    <dxf>
      <font>
        <b/>
        <sz val="10"/>
        <color rgb="FF006100"/>
        <name val="Arial"/>
        <charset val="1"/>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9C5700"/>
      <rgbColor rgb="FF800080"/>
      <rgbColor rgb="FF008080"/>
      <rgbColor rgb="FFBFBFBF"/>
      <rgbColor rgb="FF7F7F7F"/>
      <rgbColor rgb="FF9999FF"/>
      <rgbColor rgb="FFD52B1E"/>
      <rgbColor rgb="FFFFF2CC"/>
      <rgbColor rgb="FFDDEBF7"/>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F2F2F2"/>
      <rgbColor rgb="FFC6EFCE"/>
      <rgbColor rgb="FFFFEB9C"/>
      <rgbColor rgb="FFE7E6E6"/>
      <rgbColor rgb="FFFFF2F2"/>
      <rgbColor rgb="FFCC99FF"/>
      <rgbColor rgb="FFFFC7CE"/>
      <rgbColor rgb="FF4472C4"/>
      <rgbColor rgb="FF33CCCC"/>
      <rgbColor rgb="FF99CC00"/>
      <rgbColor rgb="FFFFCC00"/>
      <rgbColor rgb="FFFF9900"/>
      <rgbColor rgb="FFFF6600"/>
      <rgbColor rgb="FF666699"/>
      <rgbColor rgb="FF969696"/>
      <rgbColor rgb="FF1F3864"/>
      <rgbColor rgb="FF339966"/>
      <rgbColor rgb="FF003300"/>
      <rgbColor rgb="FF333300"/>
      <rgbColor rgb="FF9E1B12"/>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1"/>
  <sheetViews>
    <sheetView showGridLines="0" tabSelected="1" zoomScaleNormal="100" workbookViewId="0">
      <selection activeCell="J7" sqref="J7"/>
    </sheetView>
  </sheetViews>
  <sheetFormatPr defaultColWidth="8.5703125" defaultRowHeight="14.45"/>
  <cols>
    <col min="1" max="1" width="3" customWidth="1"/>
    <col min="2" max="2" width="30" customWidth="1"/>
    <col min="3" max="3" width="85" customWidth="1"/>
  </cols>
  <sheetData>
    <row r="1" spans="1:3" ht="31.5" customHeight="1">
      <c r="A1" s="7" t="s">
        <v>0</v>
      </c>
      <c r="B1" s="18"/>
      <c r="C1" s="18"/>
    </row>
    <row r="3" spans="1:3" ht="21.75" customHeight="1">
      <c r="B3" s="19" t="s">
        <v>1</v>
      </c>
      <c r="C3" s="20" t="s">
        <v>2</v>
      </c>
    </row>
    <row r="4" spans="1:3" ht="24.95">
      <c r="B4" s="19" t="s">
        <v>3</v>
      </c>
      <c r="C4" s="20" t="s">
        <v>4</v>
      </c>
    </row>
    <row r="5" spans="1:3" ht="21.75" customHeight="1">
      <c r="B5" s="19" t="s">
        <v>5</v>
      </c>
      <c r="C5" s="20" t="s">
        <v>6</v>
      </c>
    </row>
    <row r="6" spans="1:3" ht="21.75" customHeight="1">
      <c r="B6" s="19" t="s">
        <v>7</v>
      </c>
      <c r="C6" s="20" t="s">
        <v>8</v>
      </c>
    </row>
    <row r="7" spans="1:3" ht="21.75" customHeight="1">
      <c r="B7" s="19" t="s">
        <v>9</v>
      </c>
      <c r="C7" s="20" t="s">
        <v>10</v>
      </c>
    </row>
    <row r="8" spans="1:3" ht="24.95">
      <c r="B8" s="19" t="s">
        <v>11</v>
      </c>
      <c r="C8" s="20" t="s">
        <v>12</v>
      </c>
    </row>
    <row r="10" spans="1:3" ht="21.75" customHeight="1">
      <c r="A10" s="8" t="s">
        <v>13</v>
      </c>
      <c r="B10" s="18"/>
      <c r="C10" s="18"/>
    </row>
    <row r="11" spans="1:3" ht="30" customHeight="1">
      <c r="B11" s="21" t="s">
        <v>14</v>
      </c>
      <c r="C11" s="22" t="s">
        <v>15</v>
      </c>
    </row>
    <row r="12" spans="1:3" ht="30" customHeight="1">
      <c r="B12" s="21" t="s">
        <v>16</v>
      </c>
      <c r="C12" s="22" t="s">
        <v>17</v>
      </c>
    </row>
    <row r="13" spans="1:3" ht="75" customHeight="1">
      <c r="B13" s="21" t="s">
        <v>18</v>
      </c>
      <c r="C13" s="22" t="s">
        <v>19</v>
      </c>
    </row>
    <row r="14" spans="1:3" ht="30" customHeight="1">
      <c r="B14" s="21" t="s">
        <v>20</v>
      </c>
      <c r="C14" s="22" t="s">
        <v>21</v>
      </c>
    </row>
    <row r="15" spans="1:3" ht="30" customHeight="1">
      <c r="B15" s="21" t="s">
        <v>22</v>
      </c>
      <c r="C15" s="22" t="s">
        <v>23</v>
      </c>
    </row>
    <row r="16" spans="1:3" ht="30" customHeight="1">
      <c r="B16" s="21" t="s">
        <v>24</v>
      </c>
      <c r="C16" s="22" t="s">
        <v>25</v>
      </c>
    </row>
    <row r="17" spans="1:3" ht="30" customHeight="1">
      <c r="B17" s="21" t="s">
        <v>26</v>
      </c>
      <c r="C17" s="22" t="s">
        <v>27</v>
      </c>
    </row>
    <row r="18" spans="1:3" ht="30" customHeight="1">
      <c r="B18" s="21" t="s">
        <v>28</v>
      </c>
      <c r="C18" s="22" t="s">
        <v>29</v>
      </c>
    </row>
    <row r="19" spans="1:3" ht="30" customHeight="1">
      <c r="B19" s="21" t="s">
        <v>30</v>
      </c>
      <c r="C19" s="22" t="s">
        <v>31</v>
      </c>
    </row>
    <row r="20" spans="1:3" ht="30" customHeight="1">
      <c r="B20" s="21" t="s">
        <v>32</v>
      </c>
      <c r="C20" s="22" t="s">
        <v>33</v>
      </c>
    </row>
    <row r="22" spans="1:3" ht="21.75" customHeight="1">
      <c r="A22" s="8" t="s">
        <v>34</v>
      </c>
      <c r="B22" s="18"/>
      <c r="C22" s="18"/>
    </row>
    <row r="23" spans="1:3" ht="31.5" customHeight="1">
      <c r="A23" s="1"/>
      <c r="B23" s="1" t="s">
        <v>35</v>
      </c>
      <c r="C23" s="1" t="s">
        <v>36</v>
      </c>
    </row>
    <row r="24" spans="1:3" ht="19.5" customHeight="1">
      <c r="B24" s="23" t="s">
        <v>37</v>
      </c>
      <c r="C24" s="20" t="s">
        <v>38</v>
      </c>
    </row>
    <row r="25" spans="1:3" ht="19.5" customHeight="1">
      <c r="B25" s="23" t="s">
        <v>39</v>
      </c>
      <c r="C25" s="20" t="s">
        <v>40</v>
      </c>
    </row>
    <row r="26" spans="1:3" ht="19.5" customHeight="1">
      <c r="B26" s="23" t="s">
        <v>41</v>
      </c>
      <c r="C26" s="20" t="s">
        <v>42</v>
      </c>
    </row>
    <row r="27" spans="1:3" ht="19.5" customHeight="1">
      <c r="B27" s="23" t="s">
        <v>43</v>
      </c>
      <c r="C27" s="20" t="s">
        <v>44</v>
      </c>
    </row>
    <row r="29" spans="1:3" ht="21.75" customHeight="1">
      <c r="A29" s="8" t="s">
        <v>45</v>
      </c>
      <c r="B29" s="18"/>
      <c r="C29" s="18"/>
    </row>
    <row r="30" spans="1:3" ht="36" customHeight="1">
      <c r="B30" s="23" t="s">
        <v>46</v>
      </c>
      <c r="C30" s="20" t="s">
        <v>47</v>
      </c>
    </row>
    <row r="31" spans="1:3" ht="36" customHeight="1">
      <c r="B31" s="23" t="s">
        <v>48</v>
      </c>
      <c r="C31" s="20" t="s">
        <v>49</v>
      </c>
    </row>
  </sheetData>
  <mergeCells count="4">
    <mergeCell ref="A1:C1"/>
    <mergeCell ref="A10:C10"/>
    <mergeCell ref="A29:C29"/>
    <mergeCell ref="A22:C22"/>
  </mergeCells>
  <pageMargins left="0.75" right="0.75" top="1" bottom="1"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9"/>
  <sheetViews>
    <sheetView showGridLines="0" zoomScaleNormal="100" workbookViewId="0">
      <pane ySplit="2" topLeftCell="A3" activePane="bottomLeft" state="frozen"/>
      <selection pane="bottomLeft"/>
    </sheetView>
  </sheetViews>
  <sheetFormatPr defaultColWidth="8.5703125" defaultRowHeight="14.45"/>
  <cols>
    <col min="1" max="1" width="10" customWidth="1"/>
    <col min="2" max="2" width="68" customWidth="1"/>
    <col min="3" max="3" width="15" customWidth="1"/>
    <col min="4" max="4" width="8" customWidth="1"/>
    <col min="5" max="5" width="22" customWidth="1"/>
    <col min="6" max="6" width="48" customWidth="1"/>
    <col min="7" max="7" width="32" customWidth="1"/>
    <col min="8" max="9" width="12" hidden="1" customWidth="1"/>
  </cols>
  <sheetData>
    <row r="1" spans="1:9" ht="27.75" customHeight="1">
      <c r="A1" s="10" t="s">
        <v>386</v>
      </c>
      <c r="B1" s="18"/>
      <c r="C1" s="18"/>
      <c r="D1" s="18"/>
      <c r="E1" s="18"/>
      <c r="F1" s="18"/>
      <c r="G1" s="18"/>
      <c r="H1" s="18"/>
      <c r="I1" s="18"/>
    </row>
    <row r="2" spans="1:9" ht="31.5" customHeight="1">
      <c r="A2" s="1" t="s">
        <v>80</v>
      </c>
      <c r="B2" s="1" t="s">
        <v>81</v>
      </c>
      <c r="C2" s="1" t="s">
        <v>82</v>
      </c>
      <c r="D2" s="1" t="s">
        <v>83</v>
      </c>
      <c r="E2" s="1" t="s">
        <v>84</v>
      </c>
      <c r="F2" s="1" t="s">
        <v>85</v>
      </c>
      <c r="G2" s="1" t="s">
        <v>86</v>
      </c>
      <c r="H2" s="1" t="s">
        <v>87</v>
      </c>
      <c r="I2" s="1" t="s">
        <v>88</v>
      </c>
    </row>
    <row r="3" spans="1:9" ht="36" customHeight="1">
      <c r="A3" s="23" t="s">
        <v>387</v>
      </c>
      <c r="B3" s="22" t="s">
        <v>388</v>
      </c>
      <c r="C3" s="26" t="s">
        <v>91</v>
      </c>
      <c r="D3" s="23">
        <v>3</v>
      </c>
      <c r="E3" s="27"/>
      <c r="F3" s="28"/>
      <c r="G3" s="28"/>
      <c r="H3" s="29">
        <f t="shared" ref="H3:H17" si="0">IF(E3="No Aplica",0,D3)</f>
        <v>3</v>
      </c>
      <c r="I3" s="29">
        <f t="shared" ref="I3:I17" si="1">IF(E3="Cumple",D3,IF(E3="Cumple Parcialmente",D3*0.5,IF(E3="No Cumple",0,0)))</f>
        <v>0</v>
      </c>
    </row>
    <row r="4" spans="1:9" ht="36" customHeight="1">
      <c r="A4" s="23" t="s">
        <v>389</v>
      </c>
      <c r="B4" s="22" t="s">
        <v>390</v>
      </c>
      <c r="C4" s="26" t="s">
        <v>91</v>
      </c>
      <c r="D4" s="23">
        <v>3</v>
      </c>
      <c r="E4" s="27"/>
      <c r="F4" s="28"/>
      <c r="G4" s="28"/>
      <c r="H4" s="29">
        <f t="shared" si="0"/>
        <v>3</v>
      </c>
      <c r="I4" s="29">
        <f t="shared" si="1"/>
        <v>0</v>
      </c>
    </row>
    <row r="5" spans="1:9" ht="36" customHeight="1">
      <c r="A5" s="23" t="s">
        <v>391</v>
      </c>
      <c r="B5" s="22" t="s">
        <v>392</v>
      </c>
      <c r="C5" s="26" t="s">
        <v>91</v>
      </c>
      <c r="D5" s="23">
        <v>3</v>
      </c>
      <c r="E5" s="27"/>
      <c r="F5" s="28"/>
      <c r="G5" s="28"/>
      <c r="H5" s="29">
        <f t="shared" si="0"/>
        <v>3</v>
      </c>
      <c r="I5" s="29">
        <f t="shared" si="1"/>
        <v>0</v>
      </c>
    </row>
    <row r="6" spans="1:9" ht="36" customHeight="1">
      <c r="A6" s="23" t="s">
        <v>393</v>
      </c>
      <c r="B6" s="22" t="s">
        <v>394</v>
      </c>
      <c r="C6" s="26" t="s">
        <v>91</v>
      </c>
      <c r="D6" s="23">
        <v>3</v>
      </c>
      <c r="E6" s="27"/>
      <c r="F6" s="28"/>
      <c r="G6" s="28"/>
      <c r="H6" s="29">
        <f t="shared" si="0"/>
        <v>3</v>
      </c>
      <c r="I6" s="29">
        <f t="shared" si="1"/>
        <v>0</v>
      </c>
    </row>
    <row r="7" spans="1:9" ht="36" customHeight="1">
      <c r="A7" s="23" t="s">
        <v>395</v>
      </c>
      <c r="B7" s="22" t="s">
        <v>396</v>
      </c>
      <c r="C7" s="26" t="s">
        <v>91</v>
      </c>
      <c r="D7" s="23">
        <v>3</v>
      </c>
      <c r="E7" s="27"/>
      <c r="F7" s="28"/>
      <c r="G7" s="28"/>
      <c r="H7" s="29">
        <f t="shared" si="0"/>
        <v>3</v>
      </c>
      <c r="I7" s="29">
        <f t="shared" si="1"/>
        <v>0</v>
      </c>
    </row>
    <row r="8" spans="1:9" ht="36" customHeight="1">
      <c r="A8" s="23" t="s">
        <v>397</v>
      </c>
      <c r="B8" s="22" t="s">
        <v>398</v>
      </c>
      <c r="C8" s="26" t="s">
        <v>91</v>
      </c>
      <c r="D8" s="23">
        <v>3</v>
      </c>
      <c r="E8" s="27"/>
      <c r="F8" s="28"/>
      <c r="G8" s="28"/>
      <c r="H8" s="29">
        <f t="shared" si="0"/>
        <v>3</v>
      </c>
      <c r="I8" s="29">
        <f t="shared" si="1"/>
        <v>0</v>
      </c>
    </row>
    <row r="9" spans="1:9" ht="36" customHeight="1">
      <c r="A9" s="23" t="s">
        <v>399</v>
      </c>
      <c r="B9" s="22" t="s">
        <v>400</v>
      </c>
      <c r="C9" s="26" t="s">
        <v>91</v>
      </c>
      <c r="D9" s="23">
        <v>3</v>
      </c>
      <c r="E9" s="27"/>
      <c r="F9" s="28"/>
      <c r="G9" s="28"/>
      <c r="H9" s="29">
        <f t="shared" si="0"/>
        <v>3</v>
      </c>
      <c r="I9" s="29">
        <f t="shared" si="1"/>
        <v>0</v>
      </c>
    </row>
    <row r="10" spans="1:9" ht="36" customHeight="1">
      <c r="A10" s="23" t="s">
        <v>401</v>
      </c>
      <c r="B10" s="22" t="s">
        <v>402</v>
      </c>
      <c r="C10" s="26" t="s">
        <v>91</v>
      </c>
      <c r="D10" s="23">
        <v>2</v>
      </c>
      <c r="E10" s="27"/>
      <c r="F10" s="28"/>
      <c r="G10" s="28"/>
      <c r="H10" s="29">
        <f t="shared" si="0"/>
        <v>2</v>
      </c>
      <c r="I10" s="29">
        <f t="shared" si="1"/>
        <v>0</v>
      </c>
    </row>
    <row r="11" spans="1:9" ht="36" customHeight="1">
      <c r="A11" s="23" t="s">
        <v>403</v>
      </c>
      <c r="B11" s="22" t="s">
        <v>404</v>
      </c>
      <c r="C11" s="26" t="s">
        <v>91</v>
      </c>
      <c r="D11" s="23">
        <v>3</v>
      </c>
      <c r="E11" s="27"/>
      <c r="F11" s="28"/>
      <c r="G11" s="28"/>
      <c r="H11" s="29">
        <f t="shared" si="0"/>
        <v>3</v>
      </c>
      <c r="I11" s="29">
        <f t="shared" si="1"/>
        <v>0</v>
      </c>
    </row>
    <row r="12" spans="1:9" ht="36" customHeight="1">
      <c r="A12" s="23" t="s">
        <v>405</v>
      </c>
      <c r="B12" s="22" t="s">
        <v>406</v>
      </c>
      <c r="C12" s="26" t="s">
        <v>91</v>
      </c>
      <c r="D12" s="23">
        <v>2</v>
      </c>
      <c r="E12" s="27"/>
      <c r="F12" s="28"/>
      <c r="G12" s="28"/>
      <c r="H12" s="29">
        <f t="shared" si="0"/>
        <v>2</v>
      </c>
      <c r="I12" s="29">
        <f t="shared" si="1"/>
        <v>0</v>
      </c>
    </row>
    <row r="13" spans="1:9" ht="36" customHeight="1">
      <c r="A13" s="23" t="s">
        <v>407</v>
      </c>
      <c r="B13" s="22" t="s">
        <v>408</v>
      </c>
      <c r="C13" s="26" t="s">
        <v>91</v>
      </c>
      <c r="D13" s="23">
        <v>2</v>
      </c>
      <c r="E13" s="27"/>
      <c r="F13" s="28"/>
      <c r="G13" s="28"/>
      <c r="H13" s="29">
        <f t="shared" si="0"/>
        <v>2</v>
      </c>
      <c r="I13" s="29">
        <f t="shared" si="1"/>
        <v>0</v>
      </c>
    </row>
    <row r="14" spans="1:9" ht="36" customHeight="1">
      <c r="A14" s="23" t="s">
        <v>409</v>
      </c>
      <c r="B14" s="22" t="s">
        <v>410</v>
      </c>
      <c r="C14" s="26" t="s">
        <v>91</v>
      </c>
      <c r="D14" s="23">
        <v>2</v>
      </c>
      <c r="E14" s="27"/>
      <c r="F14" s="28"/>
      <c r="G14" s="28"/>
      <c r="H14" s="29">
        <f t="shared" si="0"/>
        <v>2</v>
      </c>
      <c r="I14" s="29">
        <f t="shared" si="1"/>
        <v>0</v>
      </c>
    </row>
    <row r="15" spans="1:9" ht="36" customHeight="1">
      <c r="A15" s="23" t="s">
        <v>411</v>
      </c>
      <c r="B15" s="22" t="s">
        <v>412</v>
      </c>
      <c r="C15" s="26" t="s">
        <v>91</v>
      </c>
      <c r="D15" s="23">
        <v>2</v>
      </c>
      <c r="E15" s="27"/>
      <c r="F15" s="28"/>
      <c r="G15" s="28"/>
      <c r="H15" s="29">
        <f t="shared" si="0"/>
        <v>2</v>
      </c>
      <c r="I15" s="29">
        <f t="shared" si="1"/>
        <v>0</v>
      </c>
    </row>
    <row r="16" spans="1:9" ht="36" customHeight="1">
      <c r="A16" s="23" t="s">
        <v>413</v>
      </c>
      <c r="B16" s="22" t="s">
        <v>414</v>
      </c>
      <c r="C16" s="26" t="s">
        <v>91</v>
      </c>
      <c r="D16" s="23">
        <v>2</v>
      </c>
      <c r="E16" s="27"/>
      <c r="F16" s="28"/>
      <c r="G16" s="28"/>
      <c r="H16" s="29">
        <f t="shared" si="0"/>
        <v>2</v>
      </c>
      <c r="I16" s="29">
        <f t="shared" si="1"/>
        <v>0</v>
      </c>
    </row>
    <row r="17" spans="1:9" ht="36" customHeight="1">
      <c r="A17" s="23" t="s">
        <v>415</v>
      </c>
      <c r="B17" s="22" t="s">
        <v>416</v>
      </c>
      <c r="C17" s="27" t="s">
        <v>108</v>
      </c>
      <c r="D17" s="23">
        <v>2</v>
      </c>
      <c r="E17" s="27"/>
      <c r="F17" s="28"/>
      <c r="G17" s="28"/>
      <c r="H17" s="29">
        <f t="shared" si="0"/>
        <v>2</v>
      </c>
      <c r="I17" s="29">
        <f t="shared" si="1"/>
        <v>0</v>
      </c>
    </row>
    <row r="19" spans="1:9" ht="25.5" customHeight="1">
      <c r="A19" s="30" t="s">
        <v>117</v>
      </c>
      <c r="B19" s="19" t="s">
        <v>118</v>
      </c>
      <c r="C19" s="23">
        <f>15</f>
        <v>15</v>
      </c>
      <c r="D19" s="23">
        <f>SUM(D3:D17)</f>
        <v>38</v>
      </c>
      <c r="E19" s="31" t="s">
        <v>119</v>
      </c>
      <c r="F19" s="23">
        <f>SUM(H3:H17)</f>
        <v>38</v>
      </c>
      <c r="G19" s="32" t="s">
        <v>120</v>
      </c>
      <c r="H19" s="33">
        <f>IFERROR(SUM(I3:I17)/SUM(H3:H17),0)</f>
        <v>0</v>
      </c>
    </row>
  </sheetData>
  <mergeCells count="1">
    <mergeCell ref="A1:I1"/>
  </mergeCells>
  <conditionalFormatting sqref="E3:E17">
    <cfRule type="expression" dxfId="27" priority="2">
      <formula>$E3="Cumple"</formula>
    </cfRule>
    <cfRule type="expression" dxfId="26" priority="3">
      <formula>$E3="Cumple Parcialmente"</formula>
    </cfRule>
    <cfRule type="expression" dxfId="25" priority="4">
      <formula>$E3="No Cumple"</formula>
    </cfRule>
    <cfRule type="expression" dxfId="24" priority="5">
      <formula>$E3="No Aplica"</formula>
    </cfRule>
  </conditionalFormatting>
  <dataValidations count="1">
    <dataValidation type="list" allowBlank="1" errorTitle="Entrada inválida" error="Valor inválido. Seleccione de la lista." promptTitle="Nivel de cumplimiento" prompt="Seleccione: Cumple / Cumple Parcialmente / No Cumple / No Aplica" sqref="E3:E17" xr:uid="{00000000-0002-0000-0900-000000000000}">
      <formula1>"Cumple,Cumple Parcialmente,No Cumple,No Aplica"</formula1>
      <formula2>0</formula2>
    </dataValidation>
  </dataValidations>
  <pageMargins left="0.75" right="0.75" top="1" bottom="1"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9"/>
  <sheetViews>
    <sheetView showGridLines="0" zoomScaleNormal="100" workbookViewId="0">
      <pane ySplit="3" topLeftCell="A4" activePane="bottomLeft" state="frozen"/>
      <selection pane="bottomLeft"/>
    </sheetView>
  </sheetViews>
  <sheetFormatPr defaultColWidth="8.5703125" defaultRowHeight="14.45"/>
  <cols>
    <col min="1" max="1" width="10" customWidth="1"/>
    <col min="2" max="2" width="68" customWidth="1"/>
    <col min="3" max="3" width="15" customWidth="1"/>
    <col min="4" max="4" width="8" customWidth="1"/>
    <col min="5" max="5" width="22" customWidth="1"/>
    <col min="6" max="6" width="48" customWidth="1"/>
    <col min="7" max="7" width="32" customWidth="1"/>
    <col min="8" max="9" width="12" hidden="1" customWidth="1"/>
  </cols>
  <sheetData>
    <row r="1" spans="1:9" ht="27.75" customHeight="1">
      <c r="A1" s="10" t="s">
        <v>417</v>
      </c>
      <c r="B1" s="18"/>
      <c r="C1" s="18"/>
      <c r="D1" s="18"/>
      <c r="E1" s="18"/>
      <c r="F1" s="18"/>
      <c r="G1" s="18"/>
      <c r="H1" s="18"/>
      <c r="I1" s="18"/>
    </row>
    <row r="2" spans="1:9" ht="30" customHeight="1">
      <c r="A2" s="11" t="s">
        <v>418</v>
      </c>
      <c r="B2" s="34"/>
      <c r="C2" s="34"/>
      <c r="D2" s="34"/>
      <c r="E2" s="34"/>
      <c r="F2" s="34"/>
      <c r="G2" s="34"/>
      <c r="H2" s="34"/>
      <c r="I2" s="34"/>
    </row>
    <row r="3" spans="1:9" ht="31.5" customHeight="1">
      <c r="A3" s="1" t="s">
        <v>80</v>
      </c>
      <c r="B3" s="1" t="s">
        <v>81</v>
      </c>
      <c r="C3" s="1" t="s">
        <v>82</v>
      </c>
      <c r="D3" s="1" t="s">
        <v>83</v>
      </c>
      <c r="E3" s="1" t="s">
        <v>84</v>
      </c>
      <c r="F3" s="1" t="s">
        <v>85</v>
      </c>
      <c r="G3" s="1" t="s">
        <v>86</v>
      </c>
      <c r="H3" s="1" t="s">
        <v>87</v>
      </c>
      <c r="I3" s="1" t="s">
        <v>88</v>
      </c>
    </row>
    <row r="4" spans="1:9" ht="49.5" customHeight="1">
      <c r="A4" s="23" t="s">
        <v>419</v>
      </c>
      <c r="B4" s="22" t="s">
        <v>420</v>
      </c>
      <c r="C4" s="26" t="s">
        <v>91</v>
      </c>
      <c r="D4" s="23">
        <v>3</v>
      </c>
      <c r="E4" s="27"/>
      <c r="F4" s="28"/>
      <c r="G4" s="28"/>
      <c r="H4" s="29">
        <f t="shared" ref="H4:H27" si="0">IF(E4="No Aplica",0,D4)</f>
        <v>3</v>
      </c>
      <c r="I4" s="29">
        <f t="shared" ref="I4:I27" si="1">IF(E4="Cumple",D4,IF(E4="Cumple Parcialmente",D4*0.5,IF(E4="No Cumple",0,0)))</f>
        <v>0</v>
      </c>
    </row>
    <row r="5" spans="1:9" ht="60" customHeight="1">
      <c r="A5" s="23" t="s">
        <v>421</v>
      </c>
      <c r="B5" s="22" t="s">
        <v>422</v>
      </c>
      <c r="C5" s="26" t="s">
        <v>91</v>
      </c>
      <c r="D5" s="23">
        <v>3</v>
      </c>
      <c r="E5" s="27"/>
      <c r="F5" s="28"/>
      <c r="G5" s="28"/>
      <c r="H5" s="29">
        <f t="shared" si="0"/>
        <v>3</v>
      </c>
      <c r="I5" s="29">
        <f t="shared" si="1"/>
        <v>0</v>
      </c>
    </row>
    <row r="6" spans="1:9" ht="49.5" customHeight="1">
      <c r="A6" s="23" t="s">
        <v>423</v>
      </c>
      <c r="B6" s="22" t="s">
        <v>424</v>
      </c>
      <c r="C6" s="26" t="s">
        <v>91</v>
      </c>
      <c r="D6" s="23">
        <v>3</v>
      </c>
      <c r="E6" s="27"/>
      <c r="F6" s="28"/>
      <c r="G6" s="28"/>
      <c r="H6" s="29">
        <f t="shared" si="0"/>
        <v>3</v>
      </c>
      <c r="I6" s="29">
        <f t="shared" si="1"/>
        <v>0</v>
      </c>
    </row>
    <row r="7" spans="1:9" ht="60" customHeight="1">
      <c r="A7" s="23" t="s">
        <v>425</v>
      </c>
      <c r="B7" s="22" t="s">
        <v>426</v>
      </c>
      <c r="C7" s="26" t="s">
        <v>91</v>
      </c>
      <c r="D7" s="23">
        <v>3</v>
      </c>
      <c r="E7" s="27"/>
      <c r="F7" s="28"/>
      <c r="G7" s="28"/>
      <c r="H7" s="29">
        <f t="shared" si="0"/>
        <v>3</v>
      </c>
      <c r="I7" s="29">
        <f t="shared" si="1"/>
        <v>0</v>
      </c>
    </row>
    <row r="8" spans="1:9" ht="75" customHeight="1">
      <c r="A8" s="23" t="s">
        <v>427</v>
      </c>
      <c r="B8" s="22" t="s">
        <v>428</v>
      </c>
      <c r="C8" s="26" t="s">
        <v>91</v>
      </c>
      <c r="D8" s="23">
        <v>3</v>
      </c>
      <c r="E8" s="27"/>
      <c r="F8" s="28"/>
      <c r="G8" s="28"/>
      <c r="H8" s="29">
        <f t="shared" si="0"/>
        <v>3</v>
      </c>
      <c r="I8" s="29">
        <f t="shared" si="1"/>
        <v>0</v>
      </c>
    </row>
    <row r="9" spans="1:9" ht="75" customHeight="1">
      <c r="A9" s="23" t="s">
        <v>429</v>
      </c>
      <c r="B9" s="22" t="s">
        <v>430</v>
      </c>
      <c r="C9" s="26" t="s">
        <v>91</v>
      </c>
      <c r="D9" s="23">
        <v>3</v>
      </c>
      <c r="E9" s="27"/>
      <c r="F9" s="28"/>
      <c r="G9" s="28"/>
      <c r="H9" s="29">
        <f t="shared" si="0"/>
        <v>3</v>
      </c>
      <c r="I9" s="29">
        <f t="shared" si="1"/>
        <v>0</v>
      </c>
    </row>
    <row r="10" spans="1:9" ht="60" customHeight="1">
      <c r="A10" s="23" t="s">
        <v>431</v>
      </c>
      <c r="B10" s="22" t="s">
        <v>432</v>
      </c>
      <c r="C10" s="26" t="s">
        <v>91</v>
      </c>
      <c r="D10" s="23">
        <v>3</v>
      </c>
      <c r="E10" s="27"/>
      <c r="F10" s="28"/>
      <c r="G10" s="28"/>
      <c r="H10" s="29">
        <f t="shared" si="0"/>
        <v>3</v>
      </c>
      <c r="I10" s="29">
        <f t="shared" si="1"/>
        <v>0</v>
      </c>
    </row>
    <row r="11" spans="1:9" ht="60" customHeight="1">
      <c r="A11" s="23" t="s">
        <v>433</v>
      </c>
      <c r="B11" s="22" t="s">
        <v>434</v>
      </c>
      <c r="C11" s="26" t="s">
        <v>91</v>
      </c>
      <c r="D11" s="23">
        <v>3</v>
      </c>
      <c r="E11" s="27"/>
      <c r="F11" s="28"/>
      <c r="G11" s="28"/>
      <c r="H11" s="29">
        <f t="shared" si="0"/>
        <v>3</v>
      </c>
      <c r="I11" s="29">
        <f t="shared" si="1"/>
        <v>0</v>
      </c>
    </row>
    <row r="12" spans="1:9" ht="60" customHeight="1">
      <c r="A12" s="23" t="s">
        <v>435</v>
      </c>
      <c r="B12" s="22" t="s">
        <v>436</v>
      </c>
      <c r="C12" s="26" t="s">
        <v>91</v>
      </c>
      <c r="D12" s="23">
        <v>3</v>
      </c>
      <c r="E12" s="27"/>
      <c r="F12" s="28"/>
      <c r="G12" s="28"/>
      <c r="H12" s="29">
        <f t="shared" si="0"/>
        <v>3</v>
      </c>
      <c r="I12" s="29">
        <f t="shared" si="1"/>
        <v>0</v>
      </c>
    </row>
    <row r="13" spans="1:9" ht="49.5" customHeight="1">
      <c r="A13" s="23" t="s">
        <v>437</v>
      </c>
      <c r="B13" s="22" t="s">
        <v>438</v>
      </c>
      <c r="C13" s="26" t="s">
        <v>91</v>
      </c>
      <c r="D13" s="23">
        <v>3</v>
      </c>
      <c r="E13" s="27"/>
      <c r="F13" s="28"/>
      <c r="G13" s="28"/>
      <c r="H13" s="29">
        <f t="shared" si="0"/>
        <v>3</v>
      </c>
      <c r="I13" s="29">
        <f t="shared" si="1"/>
        <v>0</v>
      </c>
    </row>
    <row r="14" spans="1:9" ht="49.5" customHeight="1">
      <c r="A14" s="23" t="s">
        <v>439</v>
      </c>
      <c r="B14" s="22" t="s">
        <v>440</v>
      </c>
      <c r="C14" s="26" t="s">
        <v>91</v>
      </c>
      <c r="D14" s="23">
        <v>3</v>
      </c>
      <c r="E14" s="27"/>
      <c r="F14" s="28"/>
      <c r="G14" s="28"/>
      <c r="H14" s="29">
        <f t="shared" si="0"/>
        <v>3</v>
      </c>
      <c r="I14" s="29">
        <f t="shared" si="1"/>
        <v>0</v>
      </c>
    </row>
    <row r="15" spans="1:9" ht="60" customHeight="1">
      <c r="A15" s="23" t="s">
        <v>441</v>
      </c>
      <c r="B15" s="22" t="s">
        <v>442</v>
      </c>
      <c r="C15" s="26" t="s">
        <v>91</v>
      </c>
      <c r="D15" s="23">
        <v>3</v>
      </c>
      <c r="E15" s="27"/>
      <c r="F15" s="28"/>
      <c r="G15" s="28"/>
      <c r="H15" s="29">
        <f t="shared" si="0"/>
        <v>3</v>
      </c>
      <c r="I15" s="29">
        <f t="shared" si="1"/>
        <v>0</v>
      </c>
    </row>
    <row r="16" spans="1:9" ht="49.5" customHeight="1">
      <c r="A16" s="23" t="s">
        <v>443</v>
      </c>
      <c r="B16" s="22" t="s">
        <v>444</v>
      </c>
      <c r="C16" s="27" t="s">
        <v>108</v>
      </c>
      <c r="D16" s="23">
        <v>2</v>
      </c>
      <c r="E16" s="27"/>
      <c r="F16" s="28"/>
      <c r="G16" s="28"/>
      <c r="H16" s="29">
        <f t="shared" si="0"/>
        <v>2</v>
      </c>
      <c r="I16" s="29">
        <f t="shared" si="1"/>
        <v>0</v>
      </c>
    </row>
    <row r="17" spans="1:9" ht="49.5" customHeight="1">
      <c r="A17" s="23" t="s">
        <v>445</v>
      </c>
      <c r="B17" s="22" t="s">
        <v>446</v>
      </c>
      <c r="C17" s="26" t="s">
        <v>91</v>
      </c>
      <c r="D17" s="23">
        <v>3</v>
      </c>
      <c r="E17" s="27"/>
      <c r="F17" s="28"/>
      <c r="G17" s="28"/>
      <c r="H17" s="29">
        <f t="shared" si="0"/>
        <v>3</v>
      </c>
      <c r="I17" s="29">
        <f t="shared" si="1"/>
        <v>0</v>
      </c>
    </row>
    <row r="18" spans="1:9" ht="49.5" customHeight="1">
      <c r="A18" s="23" t="s">
        <v>447</v>
      </c>
      <c r="B18" s="22" t="s">
        <v>448</v>
      </c>
      <c r="C18" s="26" t="s">
        <v>91</v>
      </c>
      <c r="D18" s="23">
        <v>2</v>
      </c>
      <c r="E18" s="27"/>
      <c r="F18" s="28"/>
      <c r="G18" s="28"/>
      <c r="H18" s="29">
        <f t="shared" si="0"/>
        <v>2</v>
      </c>
      <c r="I18" s="29">
        <f t="shared" si="1"/>
        <v>0</v>
      </c>
    </row>
    <row r="19" spans="1:9" ht="49.5" customHeight="1">
      <c r="A19" s="23" t="s">
        <v>449</v>
      </c>
      <c r="B19" s="22" t="s">
        <v>450</v>
      </c>
      <c r="C19" s="26" t="s">
        <v>91</v>
      </c>
      <c r="D19" s="23">
        <v>3</v>
      </c>
      <c r="E19" s="27"/>
      <c r="F19" s="28"/>
      <c r="G19" s="28"/>
      <c r="H19" s="29">
        <f t="shared" si="0"/>
        <v>3</v>
      </c>
      <c r="I19" s="29">
        <f t="shared" si="1"/>
        <v>0</v>
      </c>
    </row>
    <row r="20" spans="1:9" ht="49.5" customHeight="1">
      <c r="A20" s="23" t="s">
        <v>451</v>
      </c>
      <c r="B20" s="22" t="s">
        <v>452</v>
      </c>
      <c r="C20" s="26" t="s">
        <v>91</v>
      </c>
      <c r="D20" s="23">
        <v>3</v>
      </c>
      <c r="E20" s="27"/>
      <c r="F20" s="28"/>
      <c r="G20" s="28"/>
      <c r="H20" s="35">
        <f t="shared" si="0"/>
        <v>3</v>
      </c>
      <c r="I20" s="29">
        <f t="shared" si="1"/>
        <v>0</v>
      </c>
    </row>
    <row r="21" spans="1:9" ht="49.5" customHeight="1">
      <c r="A21" s="23" t="s">
        <v>453</v>
      </c>
      <c r="B21" s="22" t="s">
        <v>454</v>
      </c>
      <c r="C21" s="26" t="s">
        <v>91</v>
      </c>
      <c r="D21" s="23">
        <v>3</v>
      </c>
      <c r="E21" s="27"/>
      <c r="F21" s="28"/>
      <c r="G21" s="28"/>
      <c r="H21" s="29">
        <f t="shared" si="0"/>
        <v>3</v>
      </c>
      <c r="I21" s="29">
        <f t="shared" si="1"/>
        <v>0</v>
      </c>
    </row>
    <row r="22" spans="1:9" ht="49.5" customHeight="1">
      <c r="A22" s="23" t="s">
        <v>455</v>
      </c>
      <c r="B22" s="22" t="s">
        <v>456</v>
      </c>
      <c r="C22" s="26" t="s">
        <v>91</v>
      </c>
      <c r="D22" s="23">
        <v>3</v>
      </c>
      <c r="E22" s="27"/>
      <c r="F22" s="28"/>
      <c r="G22" s="28"/>
      <c r="H22" s="29">
        <f t="shared" si="0"/>
        <v>3</v>
      </c>
      <c r="I22" s="29">
        <f t="shared" si="1"/>
        <v>0</v>
      </c>
    </row>
    <row r="23" spans="1:9" ht="49.5" customHeight="1">
      <c r="A23" s="23" t="s">
        <v>457</v>
      </c>
      <c r="B23" s="22" t="s">
        <v>458</v>
      </c>
      <c r="C23" s="26" t="s">
        <v>91</v>
      </c>
      <c r="D23" s="23">
        <v>3</v>
      </c>
      <c r="E23" s="27"/>
      <c r="F23" s="28"/>
      <c r="G23" s="28"/>
      <c r="H23" s="29">
        <f t="shared" si="0"/>
        <v>3</v>
      </c>
      <c r="I23" s="29">
        <f t="shared" si="1"/>
        <v>0</v>
      </c>
    </row>
    <row r="24" spans="1:9" ht="49.5" customHeight="1">
      <c r="A24" s="23" t="s">
        <v>459</v>
      </c>
      <c r="B24" s="22" t="s">
        <v>460</v>
      </c>
      <c r="C24" s="26" t="s">
        <v>91</v>
      </c>
      <c r="D24" s="23">
        <v>3</v>
      </c>
      <c r="E24" s="27"/>
      <c r="F24" s="28"/>
      <c r="G24" s="28"/>
      <c r="H24" s="29">
        <f t="shared" si="0"/>
        <v>3</v>
      </c>
      <c r="I24" s="29">
        <f t="shared" si="1"/>
        <v>0</v>
      </c>
    </row>
    <row r="25" spans="1:9" ht="49.5" customHeight="1">
      <c r="A25" s="23" t="s">
        <v>461</v>
      </c>
      <c r="B25" s="22" t="s">
        <v>462</v>
      </c>
      <c r="C25" s="27" t="s">
        <v>108</v>
      </c>
      <c r="D25" s="23">
        <v>2</v>
      </c>
      <c r="E25" s="27"/>
      <c r="F25" s="28"/>
      <c r="G25" s="28"/>
      <c r="H25" s="29">
        <f t="shared" si="0"/>
        <v>2</v>
      </c>
      <c r="I25" s="29">
        <f t="shared" si="1"/>
        <v>0</v>
      </c>
    </row>
    <row r="26" spans="1:9" ht="60" customHeight="1">
      <c r="A26" s="23" t="s">
        <v>463</v>
      </c>
      <c r="B26" s="22" t="s">
        <v>464</v>
      </c>
      <c r="C26" s="26" t="s">
        <v>91</v>
      </c>
      <c r="D26" s="23">
        <v>3</v>
      </c>
      <c r="E26" s="27"/>
      <c r="F26" s="28"/>
      <c r="G26" s="28"/>
      <c r="H26" s="29">
        <f t="shared" si="0"/>
        <v>3</v>
      </c>
      <c r="I26" s="29">
        <f t="shared" si="1"/>
        <v>0</v>
      </c>
    </row>
    <row r="27" spans="1:9" ht="49.5" customHeight="1">
      <c r="A27" s="23" t="s">
        <v>465</v>
      </c>
      <c r="B27" s="22" t="s">
        <v>466</v>
      </c>
      <c r="C27" s="26" t="s">
        <v>91</v>
      </c>
      <c r="D27" s="23">
        <v>3</v>
      </c>
      <c r="E27" s="27"/>
      <c r="F27" s="28"/>
      <c r="G27" s="28"/>
      <c r="H27" s="29">
        <f t="shared" si="0"/>
        <v>3</v>
      </c>
      <c r="I27" s="29">
        <f t="shared" si="1"/>
        <v>0</v>
      </c>
    </row>
    <row r="29" spans="1:9" ht="27.75" customHeight="1">
      <c r="A29" s="30" t="s">
        <v>117</v>
      </c>
      <c r="B29" s="19" t="s">
        <v>118</v>
      </c>
      <c r="C29" s="23">
        <v>24</v>
      </c>
      <c r="D29" s="23">
        <f>SUM(D4:D27)</f>
        <v>69</v>
      </c>
      <c r="E29" s="31" t="s">
        <v>119</v>
      </c>
      <c r="F29" s="23">
        <f>SUM(H4:H27)</f>
        <v>69</v>
      </c>
      <c r="G29" s="32" t="s">
        <v>120</v>
      </c>
      <c r="H29" s="33">
        <f>IFERROR(SUM(I4:I27)/SUM(H4:H27),0)</f>
        <v>0</v>
      </c>
    </row>
  </sheetData>
  <mergeCells count="2">
    <mergeCell ref="A1:I1"/>
    <mergeCell ref="A2:I2"/>
  </mergeCells>
  <conditionalFormatting sqref="E4:E17">
    <cfRule type="expression" dxfId="23" priority="2">
      <formula>$E4="Cumple"</formula>
    </cfRule>
    <cfRule type="expression" dxfId="22" priority="3">
      <formula>$E4="Cumple Parcialmente"</formula>
    </cfRule>
    <cfRule type="expression" dxfId="21" priority="4">
      <formula>$E4="No Cumple"</formula>
    </cfRule>
    <cfRule type="expression" dxfId="20" priority="5">
      <formula>$E4="No Aplica"</formula>
    </cfRule>
  </conditionalFormatting>
  <conditionalFormatting sqref="E4:E18">
    <cfRule type="expression" dxfId="19" priority="6">
      <formula>$E4="Cumple"</formula>
    </cfRule>
    <cfRule type="expression" dxfId="18" priority="7">
      <formula>$E4="Cumple Parcialmente"</formula>
    </cfRule>
    <cfRule type="expression" dxfId="17" priority="8">
      <formula>$E4="No Cumple"</formula>
    </cfRule>
    <cfRule type="expression" dxfId="16" priority="9">
      <formula>$E4="No Aplica"</formula>
    </cfRule>
  </conditionalFormatting>
  <conditionalFormatting sqref="E4:E27">
    <cfRule type="expression" dxfId="15" priority="10">
      <formula>$E4="Cumple"</formula>
    </cfRule>
    <cfRule type="expression" dxfId="14" priority="11">
      <formula>$E4="Cumple Parcialmente"</formula>
    </cfRule>
    <cfRule type="expression" dxfId="13" priority="12">
      <formula>$E4="No Cumple"</formula>
    </cfRule>
    <cfRule type="expression" dxfId="12" priority="13">
      <formula>$E4="No Aplica"</formula>
    </cfRule>
  </conditionalFormatting>
  <dataValidations count="1">
    <dataValidation type="list" allowBlank="1" errorTitle="Entrada inválida" error="Valor inválido. Seleccione de la lista." promptTitle="Nivel de cumplimiento" prompt="Seleccione: Cumple / Cumple Parcialmente / No Cumple / No Aplica" sqref="E4:E27" xr:uid="{00000000-0002-0000-0A00-000000000000}">
      <formula1>"Cumple,Cumple Parcialmente,No Cumple,No Aplica"</formula1>
      <formula2>0</formula2>
    </dataValidation>
  </dataValidations>
  <pageMargins left="0.75" right="0.75" top="1" bottom="1"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3"/>
  <sheetViews>
    <sheetView showGridLines="0" zoomScaleNormal="100" workbookViewId="0">
      <pane ySplit="2" topLeftCell="A3" activePane="bottomLeft" state="frozen"/>
      <selection pane="bottomLeft"/>
    </sheetView>
  </sheetViews>
  <sheetFormatPr defaultColWidth="8.5703125" defaultRowHeight="14.45"/>
  <cols>
    <col min="1" max="1" width="10" customWidth="1"/>
    <col min="2" max="2" width="68" customWidth="1"/>
    <col min="3" max="3" width="15" customWidth="1"/>
    <col min="4" max="4" width="8" customWidth="1"/>
    <col min="5" max="5" width="22" customWidth="1"/>
    <col min="6" max="6" width="48" customWidth="1"/>
    <col min="7" max="7" width="32" customWidth="1"/>
    <col min="8" max="9" width="12" hidden="1" customWidth="1"/>
  </cols>
  <sheetData>
    <row r="1" spans="1:9" ht="27.75" customHeight="1">
      <c r="A1" s="10" t="s">
        <v>467</v>
      </c>
      <c r="B1" s="18"/>
      <c r="C1" s="18"/>
      <c r="D1" s="18"/>
      <c r="E1" s="18"/>
      <c r="F1" s="18"/>
      <c r="G1" s="18"/>
      <c r="H1" s="18"/>
      <c r="I1" s="18"/>
    </row>
    <row r="2" spans="1:9" ht="31.5" customHeight="1">
      <c r="A2" s="1" t="s">
        <v>80</v>
      </c>
      <c r="B2" s="1" t="s">
        <v>81</v>
      </c>
      <c r="C2" s="1" t="s">
        <v>82</v>
      </c>
      <c r="D2" s="1" t="s">
        <v>83</v>
      </c>
      <c r="E2" s="1" t="s">
        <v>84</v>
      </c>
      <c r="F2" s="1" t="s">
        <v>85</v>
      </c>
      <c r="G2" s="1" t="s">
        <v>86</v>
      </c>
      <c r="H2" s="1" t="s">
        <v>87</v>
      </c>
      <c r="I2" s="1" t="s">
        <v>88</v>
      </c>
    </row>
    <row r="3" spans="1:9" ht="36" customHeight="1">
      <c r="A3" s="23" t="s">
        <v>468</v>
      </c>
      <c r="B3" s="22" t="s">
        <v>469</v>
      </c>
      <c r="C3" s="26" t="s">
        <v>91</v>
      </c>
      <c r="D3" s="23">
        <v>3</v>
      </c>
      <c r="E3" s="27"/>
      <c r="F3" s="28"/>
      <c r="G3" s="28"/>
      <c r="H3" s="29">
        <f t="shared" ref="H3:H11" si="0">IF(E3="No Aplica",0,D3)</f>
        <v>3</v>
      </c>
      <c r="I3" s="29">
        <f t="shared" ref="I3:I11" si="1">IF(E3="Cumple",D3,IF(E3="Cumple Parcialmente",D3*0.5,IF(E3="No Cumple",0,0)))</f>
        <v>0</v>
      </c>
    </row>
    <row r="4" spans="1:9" ht="36" customHeight="1">
      <c r="A4" s="23" t="s">
        <v>470</v>
      </c>
      <c r="B4" s="22" t="s">
        <v>471</v>
      </c>
      <c r="C4" s="26" t="s">
        <v>91</v>
      </c>
      <c r="D4" s="23">
        <v>2</v>
      </c>
      <c r="E4" s="27"/>
      <c r="F4" s="28"/>
      <c r="G4" s="28"/>
      <c r="H4" s="29">
        <f t="shared" si="0"/>
        <v>2</v>
      </c>
      <c r="I4" s="29">
        <f t="shared" si="1"/>
        <v>0</v>
      </c>
    </row>
    <row r="5" spans="1:9" ht="36" customHeight="1">
      <c r="A5" s="23" t="s">
        <v>472</v>
      </c>
      <c r="B5" s="22" t="s">
        <v>473</v>
      </c>
      <c r="C5" s="26" t="s">
        <v>91</v>
      </c>
      <c r="D5" s="23">
        <v>2</v>
      </c>
      <c r="E5" s="27"/>
      <c r="F5" s="28"/>
      <c r="G5" s="28"/>
      <c r="H5" s="29">
        <f t="shared" si="0"/>
        <v>2</v>
      </c>
      <c r="I5" s="29">
        <f t="shared" si="1"/>
        <v>0</v>
      </c>
    </row>
    <row r="6" spans="1:9" ht="36" customHeight="1">
      <c r="A6" s="23" t="s">
        <v>474</v>
      </c>
      <c r="B6" s="22" t="s">
        <v>475</v>
      </c>
      <c r="C6" s="26" t="s">
        <v>91</v>
      </c>
      <c r="D6" s="23">
        <v>2</v>
      </c>
      <c r="E6" s="27"/>
      <c r="F6" s="28"/>
      <c r="G6" s="28"/>
      <c r="H6" s="29">
        <f t="shared" si="0"/>
        <v>2</v>
      </c>
      <c r="I6" s="29">
        <f t="shared" si="1"/>
        <v>0</v>
      </c>
    </row>
    <row r="7" spans="1:9" ht="36" customHeight="1">
      <c r="A7" s="23" t="s">
        <v>476</v>
      </c>
      <c r="B7" s="22" t="s">
        <v>477</v>
      </c>
      <c r="C7" s="26" t="s">
        <v>91</v>
      </c>
      <c r="D7" s="23">
        <v>3</v>
      </c>
      <c r="E7" s="27"/>
      <c r="F7" s="28"/>
      <c r="G7" s="28"/>
      <c r="H7" s="29">
        <f t="shared" si="0"/>
        <v>3</v>
      </c>
      <c r="I7" s="29">
        <f t="shared" si="1"/>
        <v>0</v>
      </c>
    </row>
    <row r="8" spans="1:9" ht="36" customHeight="1">
      <c r="A8" s="23" t="s">
        <v>478</v>
      </c>
      <c r="B8" s="22" t="s">
        <v>479</v>
      </c>
      <c r="C8" s="26" t="s">
        <v>91</v>
      </c>
      <c r="D8" s="23">
        <v>2</v>
      </c>
      <c r="E8" s="27"/>
      <c r="F8" s="28"/>
      <c r="G8" s="28"/>
      <c r="H8" s="29">
        <f t="shared" si="0"/>
        <v>2</v>
      </c>
      <c r="I8" s="29">
        <f t="shared" si="1"/>
        <v>0</v>
      </c>
    </row>
    <row r="9" spans="1:9" ht="36" customHeight="1">
      <c r="A9" s="23" t="s">
        <v>480</v>
      </c>
      <c r="B9" s="22" t="s">
        <v>481</v>
      </c>
      <c r="C9" s="26" t="s">
        <v>91</v>
      </c>
      <c r="D9" s="23">
        <v>2</v>
      </c>
      <c r="E9" s="27"/>
      <c r="F9" s="28"/>
      <c r="G9" s="28"/>
      <c r="H9" s="29">
        <f t="shared" si="0"/>
        <v>2</v>
      </c>
      <c r="I9" s="29">
        <f t="shared" si="1"/>
        <v>0</v>
      </c>
    </row>
    <row r="10" spans="1:9" ht="36" customHeight="1">
      <c r="A10" s="23" t="s">
        <v>482</v>
      </c>
      <c r="B10" s="22" t="s">
        <v>483</v>
      </c>
      <c r="C10" s="27" t="s">
        <v>108</v>
      </c>
      <c r="D10" s="23">
        <v>1</v>
      </c>
      <c r="E10" s="27"/>
      <c r="F10" s="28"/>
      <c r="G10" s="28"/>
      <c r="H10" s="29">
        <f t="shared" si="0"/>
        <v>1</v>
      </c>
      <c r="I10" s="29">
        <f t="shared" si="1"/>
        <v>0</v>
      </c>
    </row>
    <row r="11" spans="1:9" ht="36" customHeight="1">
      <c r="A11" s="23" t="s">
        <v>484</v>
      </c>
      <c r="B11" s="22" t="s">
        <v>485</v>
      </c>
      <c r="C11" s="26" t="s">
        <v>91</v>
      </c>
      <c r="D11" s="23">
        <v>2</v>
      </c>
      <c r="E11" s="27"/>
      <c r="F11" s="28"/>
      <c r="G11" s="28"/>
      <c r="H11" s="29">
        <f t="shared" si="0"/>
        <v>2</v>
      </c>
      <c r="I11" s="29">
        <f t="shared" si="1"/>
        <v>0</v>
      </c>
    </row>
    <row r="13" spans="1:9" ht="25.5" customHeight="1">
      <c r="A13" s="30" t="s">
        <v>117</v>
      </c>
      <c r="B13" s="19" t="s">
        <v>118</v>
      </c>
      <c r="C13" s="23">
        <f>9</f>
        <v>9</v>
      </c>
      <c r="D13" s="23">
        <f>SUM(D3:D11)</f>
        <v>19</v>
      </c>
      <c r="E13" s="31" t="s">
        <v>119</v>
      </c>
      <c r="F13" s="23">
        <f>SUM(H3:H11)</f>
        <v>19</v>
      </c>
      <c r="G13" s="32" t="s">
        <v>120</v>
      </c>
      <c r="H13" s="33">
        <f>IFERROR(SUM(I3:I11)/SUM(H3:H11),0)</f>
        <v>0</v>
      </c>
    </row>
  </sheetData>
  <mergeCells count="1">
    <mergeCell ref="A1:I1"/>
  </mergeCells>
  <conditionalFormatting sqref="E3:E11">
    <cfRule type="expression" dxfId="11" priority="2">
      <formula>$E3="Cumple"</formula>
    </cfRule>
    <cfRule type="expression" dxfId="10" priority="3">
      <formula>$E3="Cumple Parcialmente"</formula>
    </cfRule>
    <cfRule type="expression" dxfId="9" priority="4">
      <formula>$E3="No Cumple"</formula>
    </cfRule>
    <cfRule type="expression" dxfId="8" priority="5">
      <formula>$E3="No Aplica"</formula>
    </cfRule>
  </conditionalFormatting>
  <dataValidations count="1">
    <dataValidation type="list" allowBlank="1" errorTitle="Entrada inválida" error="Valor inválido. Seleccione de la lista." promptTitle="Nivel de cumplimiento" prompt="Seleccione: Cumple / Cumple Parcialmente / No Cumple / No Aplica" sqref="E3:E11" xr:uid="{00000000-0002-0000-0B00-000000000000}">
      <formula1>"Cumple,Cumple Parcialmente,No Cumple,No Aplica"</formula1>
      <formula2>0</formula2>
    </dataValidation>
  </dataValidations>
  <pageMargins left="0.75" right="0.75" top="1" bottom="1"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2"/>
  <sheetViews>
    <sheetView showGridLines="0" zoomScaleNormal="100" workbookViewId="0">
      <pane ySplit="2" topLeftCell="A3" activePane="bottomLeft" state="frozen"/>
      <selection pane="bottomLeft"/>
    </sheetView>
  </sheetViews>
  <sheetFormatPr defaultColWidth="8.5703125" defaultRowHeight="14.45"/>
  <cols>
    <col min="1" max="1" width="10" customWidth="1"/>
    <col min="2" max="2" width="68" customWidth="1"/>
    <col min="3" max="3" width="15" customWidth="1"/>
    <col min="4" max="4" width="8" customWidth="1"/>
    <col min="5" max="5" width="22" customWidth="1"/>
    <col min="6" max="6" width="48" customWidth="1"/>
    <col min="7" max="7" width="32" customWidth="1"/>
    <col min="8" max="9" width="12" hidden="1" customWidth="1"/>
  </cols>
  <sheetData>
    <row r="1" spans="1:9" ht="27.75" customHeight="1">
      <c r="A1" s="10" t="s">
        <v>486</v>
      </c>
      <c r="B1" s="18"/>
      <c r="C1" s="18"/>
      <c r="D1" s="18"/>
      <c r="E1" s="18"/>
      <c r="F1" s="18"/>
      <c r="G1" s="18"/>
      <c r="H1" s="18"/>
      <c r="I1" s="18"/>
    </row>
    <row r="2" spans="1:9" ht="31.5" customHeight="1">
      <c r="A2" s="1" t="s">
        <v>80</v>
      </c>
      <c r="B2" s="1" t="s">
        <v>81</v>
      </c>
      <c r="C2" s="1" t="s">
        <v>82</v>
      </c>
      <c r="D2" s="1" t="s">
        <v>83</v>
      </c>
      <c r="E2" s="1" t="s">
        <v>84</v>
      </c>
      <c r="F2" s="1" t="s">
        <v>85</v>
      </c>
      <c r="G2" s="1" t="s">
        <v>86</v>
      </c>
      <c r="H2" s="1" t="s">
        <v>87</v>
      </c>
      <c r="I2" s="1" t="s">
        <v>88</v>
      </c>
    </row>
    <row r="3" spans="1:9" ht="36" customHeight="1">
      <c r="A3" s="23" t="s">
        <v>487</v>
      </c>
      <c r="B3" s="22" t="s">
        <v>488</v>
      </c>
      <c r="C3" s="26" t="s">
        <v>91</v>
      </c>
      <c r="D3" s="23">
        <v>3</v>
      </c>
      <c r="E3" s="27"/>
      <c r="F3" s="28"/>
      <c r="G3" s="28"/>
      <c r="H3" s="29">
        <f t="shared" ref="H3:H20" si="0">IF(E3="No Aplica",0,D3)</f>
        <v>3</v>
      </c>
      <c r="I3" s="29">
        <f t="shared" ref="I3:I20" si="1">IF(E3="Cumple",D3,IF(E3="Cumple Parcialmente",D3*0.5,IF(E3="No Cumple",0,0)))</f>
        <v>0</v>
      </c>
    </row>
    <row r="4" spans="1:9" ht="36" customHeight="1">
      <c r="A4" s="23" t="s">
        <v>489</v>
      </c>
      <c r="B4" s="22" t="s">
        <v>490</v>
      </c>
      <c r="C4" s="26" t="s">
        <v>91</v>
      </c>
      <c r="D4" s="23">
        <v>3</v>
      </c>
      <c r="E4" s="27"/>
      <c r="F4" s="28"/>
      <c r="G4" s="28"/>
      <c r="H4" s="29">
        <f t="shared" si="0"/>
        <v>3</v>
      </c>
      <c r="I4" s="29">
        <f t="shared" si="1"/>
        <v>0</v>
      </c>
    </row>
    <row r="5" spans="1:9" ht="36" customHeight="1">
      <c r="A5" s="23" t="s">
        <v>491</v>
      </c>
      <c r="B5" s="22" t="s">
        <v>492</v>
      </c>
      <c r="C5" s="26" t="s">
        <v>91</v>
      </c>
      <c r="D5" s="23">
        <v>3</v>
      </c>
      <c r="E5" s="27"/>
      <c r="F5" s="28"/>
      <c r="G5" s="28"/>
      <c r="H5" s="29">
        <f t="shared" si="0"/>
        <v>3</v>
      </c>
      <c r="I5" s="29">
        <f t="shared" si="1"/>
        <v>0</v>
      </c>
    </row>
    <row r="6" spans="1:9" ht="36" customHeight="1">
      <c r="A6" s="23" t="s">
        <v>493</v>
      </c>
      <c r="B6" s="22" t="s">
        <v>494</v>
      </c>
      <c r="C6" s="26" t="s">
        <v>91</v>
      </c>
      <c r="D6" s="23">
        <v>3</v>
      </c>
      <c r="E6" s="27"/>
      <c r="F6" s="28"/>
      <c r="G6" s="28"/>
      <c r="H6" s="29">
        <f t="shared" si="0"/>
        <v>3</v>
      </c>
      <c r="I6" s="29">
        <f t="shared" si="1"/>
        <v>0</v>
      </c>
    </row>
    <row r="7" spans="1:9" ht="36" customHeight="1">
      <c r="A7" s="23" t="s">
        <v>495</v>
      </c>
      <c r="B7" s="22" t="s">
        <v>496</v>
      </c>
      <c r="C7" s="26" t="s">
        <v>91</v>
      </c>
      <c r="D7" s="23">
        <v>3</v>
      </c>
      <c r="E7" s="27"/>
      <c r="F7" s="28"/>
      <c r="G7" s="28"/>
      <c r="H7" s="29">
        <f t="shared" si="0"/>
        <v>3</v>
      </c>
      <c r="I7" s="29">
        <f t="shared" si="1"/>
        <v>0</v>
      </c>
    </row>
    <row r="8" spans="1:9" ht="36" customHeight="1">
      <c r="A8" s="23" t="s">
        <v>497</v>
      </c>
      <c r="B8" s="22" t="s">
        <v>498</v>
      </c>
      <c r="C8" s="26" t="s">
        <v>91</v>
      </c>
      <c r="D8" s="23">
        <v>3</v>
      </c>
      <c r="E8" s="27"/>
      <c r="F8" s="28"/>
      <c r="G8" s="28"/>
      <c r="H8" s="29">
        <f t="shared" si="0"/>
        <v>3</v>
      </c>
      <c r="I8" s="29">
        <f t="shared" si="1"/>
        <v>0</v>
      </c>
    </row>
    <row r="9" spans="1:9" ht="36" customHeight="1">
      <c r="A9" s="23" t="s">
        <v>499</v>
      </c>
      <c r="B9" s="22" t="s">
        <v>500</v>
      </c>
      <c r="C9" s="27" t="s">
        <v>108</v>
      </c>
      <c r="D9" s="23">
        <v>2</v>
      </c>
      <c r="E9" s="27"/>
      <c r="F9" s="28"/>
      <c r="G9" s="28"/>
      <c r="H9" s="29">
        <f t="shared" si="0"/>
        <v>2</v>
      </c>
      <c r="I9" s="29">
        <f t="shared" si="1"/>
        <v>0</v>
      </c>
    </row>
    <row r="10" spans="1:9" ht="36" customHeight="1">
      <c r="A10" s="23" t="s">
        <v>501</v>
      </c>
      <c r="B10" s="22" t="s">
        <v>502</v>
      </c>
      <c r="C10" s="26" t="s">
        <v>91</v>
      </c>
      <c r="D10" s="23">
        <v>2</v>
      </c>
      <c r="E10" s="27"/>
      <c r="F10" s="28"/>
      <c r="G10" s="28"/>
      <c r="H10" s="29">
        <f t="shared" si="0"/>
        <v>2</v>
      </c>
      <c r="I10" s="29">
        <f t="shared" si="1"/>
        <v>0</v>
      </c>
    </row>
    <row r="11" spans="1:9" ht="36" customHeight="1">
      <c r="A11" s="23" t="s">
        <v>503</v>
      </c>
      <c r="B11" s="22" t="s">
        <v>504</v>
      </c>
      <c r="C11" s="26" t="s">
        <v>91</v>
      </c>
      <c r="D11" s="23">
        <v>2</v>
      </c>
      <c r="E11" s="27"/>
      <c r="F11" s="28"/>
      <c r="G11" s="28"/>
      <c r="H11" s="29">
        <f t="shared" si="0"/>
        <v>2</v>
      </c>
      <c r="I11" s="29">
        <f t="shared" si="1"/>
        <v>0</v>
      </c>
    </row>
    <row r="12" spans="1:9" ht="36" customHeight="1">
      <c r="A12" s="23" t="s">
        <v>505</v>
      </c>
      <c r="B12" s="22" t="s">
        <v>506</v>
      </c>
      <c r="C12" s="26" t="s">
        <v>91</v>
      </c>
      <c r="D12" s="23">
        <v>3</v>
      </c>
      <c r="E12" s="27"/>
      <c r="F12" s="28"/>
      <c r="G12" s="28"/>
      <c r="H12" s="29">
        <f t="shared" si="0"/>
        <v>3</v>
      </c>
      <c r="I12" s="29">
        <f t="shared" si="1"/>
        <v>0</v>
      </c>
    </row>
    <row r="13" spans="1:9" ht="36" customHeight="1">
      <c r="A13" s="23" t="s">
        <v>507</v>
      </c>
      <c r="B13" s="22" t="s">
        <v>508</v>
      </c>
      <c r="C13" s="26" t="s">
        <v>91</v>
      </c>
      <c r="D13" s="23">
        <v>3</v>
      </c>
      <c r="E13" s="27"/>
      <c r="F13" s="28"/>
      <c r="G13" s="28"/>
      <c r="H13" s="29">
        <f t="shared" si="0"/>
        <v>3</v>
      </c>
      <c r="I13" s="29">
        <f t="shared" si="1"/>
        <v>0</v>
      </c>
    </row>
    <row r="14" spans="1:9" ht="36" customHeight="1">
      <c r="A14" s="23" t="s">
        <v>509</v>
      </c>
      <c r="B14" s="22" t="s">
        <v>510</v>
      </c>
      <c r="C14" s="26" t="s">
        <v>91</v>
      </c>
      <c r="D14" s="23">
        <v>2</v>
      </c>
      <c r="E14" s="27"/>
      <c r="F14" s="28"/>
      <c r="G14" s="28"/>
      <c r="H14" s="29">
        <f t="shared" si="0"/>
        <v>2</v>
      </c>
      <c r="I14" s="29">
        <f t="shared" si="1"/>
        <v>0</v>
      </c>
    </row>
    <row r="15" spans="1:9" ht="36" customHeight="1">
      <c r="A15" s="23" t="s">
        <v>511</v>
      </c>
      <c r="B15" s="22" t="s">
        <v>512</v>
      </c>
      <c r="C15" s="26" t="s">
        <v>91</v>
      </c>
      <c r="D15" s="23">
        <v>3</v>
      </c>
      <c r="E15" s="27"/>
      <c r="F15" s="28"/>
      <c r="G15" s="28"/>
      <c r="H15" s="29">
        <f t="shared" si="0"/>
        <v>3</v>
      </c>
      <c r="I15" s="29">
        <f t="shared" si="1"/>
        <v>0</v>
      </c>
    </row>
    <row r="16" spans="1:9" ht="36" customHeight="1">
      <c r="A16" s="23" t="s">
        <v>513</v>
      </c>
      <c r="B16" s="22" t="s">
        <v>514</v>
      </c>
      <c r="C16" s="26" t="s">
        <v>91</v>
      </c>
      <c r="D16" s="23">
        <v>2</v>
      </c>
      <c r="E16" s="27"/>
      <c r="F16" s="28"/>
      <c r="G16" s="28"/>
      <c r="H16" s="29">
        <f t="shared" si="0"/>
        <v>2</v>
      </c>
      <c r="I16" s="29">
        <f t="shared" si="1"/>
        <v>0</v>
      </c>
    </row>
    <row r="17" spans="1:9" ht="36" customHeight="1">
      <c r="A17" s="23" t="s">
        <v>515</v>
      </c>
      <c r="B17" s="22" t="s">
        <v>516</v>
      </c>
      <c r="C17" s="26" t="s">
        <v>91</v>
      </c>
      <c r="D17" s="23">
        <v>3</v>
      </c>
      <c r="E17" s="27"/>
      <c r="F17" s="28"/>
      <c r="G17" s="28"/>
      <c r="H17" s="29">
        <f t="shared" si="0"/>
        <v>3</v>
      </c>
      <c r="I17" s="29">
        <f t="shared" si="1"/>
        <v>0</v>
      </c>
    </row>
    <row r="18" spans="1:9" ht="36" customHeight="1">
      <c r="A18" s="23" t="s">
        <v>517</v>
      </c>
      <c r="B18" s="22" t="s">
        <v>518</v>
      </c>
      <c r="C18" s="26" t="s">
        <v>91</v>
      </c>
      <c r="D18" s="23">
        <v>3</v>
      </c>
      <c r="E18" s="27"/>
      <c r="F18" s="28"/>
      <c r="G18" s="28"/>
      <c r="H18" s="29">
        <f t="shared" si="0"/>
        <v>3</v>
      </c>
      <c r="I18" s="29">
        <f t="shared" si="1"/>
        <v>0</v>
      </c>
    </row>
    <row r="19" spans="1:9" ht="36" customHeight="1">
      <c r="A19" s="23" t="s">
        <v>519</v>
      </c>
      <c r="B19" s="22" t="s">
        <v>520</v>
      </c>
      <c r="C19" s="26" t="s">
        <v>91</v>
      </c>
      <c r="D19" s="23">
        <v>3</v>
      </c>
      <c r="E19" s="27"/>
      <c r="F19" s="28"/>
      <c r="G19" s="28"/>
      <c r="H19" s="29">
        <f t="shared" si="0"/>
        <v>3</v>
      </c>
      <c r="I19" s="29">
        <f t="shared" si="1"/>
        <v>0</v>
      </c>
    </row>
    <row r="20" spans="1:9" ht="36" customHeight="1">
      <c r="A20" s="23" t="s">
        <v>521</v>
      </c>
      <c r="B20" s="22" t="s">
        <v>522</v>
      </c>
      <c r="C20" s="27" t="s">
        <v>108</v>
      </c>
      <c r="D20" s="23">
        <v>2</v>
      </c>
      <c r="E20" s="27"/>
      <c r="F20" s="28"/>
      <c r="G20" s="28"/>
      <c r="H20" s="29">
        <f t="shared" si="0"/>
        <v>2</v>
      </c>
      <c r="I20" s="29">
        <f t="shared" si="1"/>
        <v>0</v>
      </c>
    </row>
    <row r="22" spans="1:9" ht="25.5" customHeight="1">
      <c r="A22" s="30" t="s">
        <v>117</v>
      </c>
      <c r="B22" s="19" t="s">
        <v>118</v>
      </c>
      <c r="C22" s="23">
        <f>18</f>
        <v>18</v>
      </c>
      <c r="D22" s="23">
        <f>SUM(D3:D20)</f>
        <v>48</v>
      </c>
      <c r="E22" s="31" t="s">
        <v>119</v>
      </c>
      <c r="F22" s="23">
        <f>SUM(H3:H20)</f>
        <v>48</v>
      </c>
      <c r="G22" s="32" t="s">
        <v>120</v>
      </c>
      <c r="H22" s="33">
        <f>IFERROR(SUM(I3:I20)/SUM(H3:H20),0)</f>
        <v>0</v>
      </c>
    </row>
  </sheetData>
  <mergeCells count="1">
    <mergeCell ref="A1:I1"/>
  </mergeCells>
  <conditionalFormatting sqref="E3:E20">
    <cfRule type="expression" dxfId="7" priority="2">
      <formula>$E3="Cumple"</formula>
    </cfRule>
    <cfRule type="expression" dxfId="6" priority="3">
      <formula>$E3="Cumple Parcialmente"</formula>
    </cfRule>
    <cfRule type="expression" dxfId="5" priority="4">
      <formula>$E3="No Cumple"</formula>
    </cfRule>
    <cfRule type="expression" dxfId="4" priority="5">
      <formula>$E3="No Aplica"</formula>
    </cfRule>
  </conditionalFormatting>
  <dataValidations count="1">
    <dataValidation type="list" allowBlank="1" errorTitle="Entrada inválida" error="Valor inválido. Seleccione de la lista." promptTitle="Nivel de cumplimiento" prompt="Seleccione: Cumple / Cumple Parcialmente / No Cumple / No Aplica" sqref="E3:E20" xr:uid="{00000000-0002-0000-0C00-000000000000}">
      <formula1>"Cumple,Cumple Parcialmente,No Cumple,No Aplica"</formula1>
      <formula2>0</formula2>
    </dataValidation>
  </dataValidations>
  <pageMargins left="0.75" right="0.75" top="1" bottom="1"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9"/>
  <sheetViews>
    <sheetView showGridLines="0" zoomScaleNormal="100" workbookViewId="0">
      <pane ySplit="3" topLeftCell="A15" activePane="bottomLeft" state="frozen"/>
      <selection pane="bottomLeft" activeCell="N13" sqref="N13"/>
    </sheetView>
  </sheetViews>
  <sheetFormatPr defaultColWidth="8.5703125" defaultRowHeight="14.45"/>
  <cols>
    <col min="1" max="1" width="4" customWidth="1"/>
    <col min="2" max="2" width="40" customWidth="1"/>
    <col min="3" max="7" width="16" customWidth="1"/>
    <col min="8" max="8" width="18" customWidth="1"/>
  </cols>
  <sheetData>
    <row r="1" spans="1:8" ht="27.75" customHeight="1">
      <c r="A1" s="10" t="s">
        <v>523</v>
      </c>
      <c r="B1" s="18"/>
      <c r="C1" s="18"/>
      <c r="D1" s="18"/>
      <c r="E1" s="18"/>
      <c r="F1" s="18"/>
      <c r="G1" s="18"/>
      <c r="H1" s="18"/>
    </row>
    <row r="2" spans="1:8" ht="49.5" customHeight="1">
      <c r="A2" s="14" t="s">
        <v>524</v>
      </c>
      <c r="B2" s="34"/>
      <c r="C2" s="34"/>
      <c r="D2" s="34"/>
      <c r="E2" s="34"/>
      <c r="F2" s="34"/>
      <c r="G2" s="34"/>
      <c r="H2" s="34"/>
    </row>
    <row r="4" spans="1:8" ht="21.75" customHeight="1">
      <c r="A4" s="8" t="s">
        <v>525</v>
      </c>
      <c r="B4" s="18"/>
      <c r="C4" s="18"/>
      <c r="D4" s="18"/>
      <c r="E4" s="18"/>
      <c r="F4" s="18"/>
      <c r="G4" s="18"/>
      <c r="H4" s="18"/>
    </row>
    <row r="5" spans="1:8" ht="31.5" customHeight="1">
      <c r="A5" s="1"/>
      <c r="B5" s="1" t="s">
        <v>526</v>
      </c>
      <c r="C5" s="1" t="s">
        <v>527</v>
      </c>
      <c r="D5" s="1" t="s">
        <v>528</v>
      </c>
      <c r="E5" s="1" t="s">
        <v>529</v>
      </c>
      <c r="F5" s="1" t="s">
        <v>530</v>
      </c>
      <c r="G5" s="1" t="s">
        <v>531</v>
      </c>
      <c r="H5" s="1" t="s">
        <v>532</v>
      </c>
    </row>
    <row r="6" spans="1:8" ht="21.75" customHeight="1">
      <c r="B6" s="24" t="s">
        <v>533</v>
      </c>
      <c r="C6" s="36"/>
      <c r="D6" s="36"/>
      <c r="E6" s="36"/>
      <c r="F6" s="36"/>
      <c r="G6" s="36"/>
      <c r="H6" s="37">
        <f>IFERROR(SUM(C6:G6),0)</f>
        <v>0</v>
      </c>
    </row>
    <row r="7" spans="1:8" ht="21.75" customHeight="1">
      <c r="B7" s="24" t="s">
        <v>534</v>
      </c>
      <c r="C7" s="36"/>
      <c r="D7" s="36"/>
      <c r="E7" s="36"/>
      <c r="F7" s="36"/>
      <c r="G7" s="36"/>
      <c r="H7" s="37">
        <f>IFERROR(SUM(C7:G7),0)</f>
        <v>0</v>
      </c>
    </row>
    <row r="8" spans="1:8" ht="21.75" customHeight="1">
      <c r="B8" s="24" t="s">
        <v>535</v>
      </c>
      <c r="C8" s="36"/>
      <c r="D8" s="36"/>
      <c r="E8" s="36"/>
      <c r="F8" s="36"/>
      <c r="G8" s="36"/>
      <c r="H8" s="37">
        <f>IFERROR(SUM(C8:G8),0)</f>
        <v>0</v>
      </c>
    </row>
    <row r="9" spans="1:8" ht="21.75" customHeight="1">
      <c r="B9" s="24" t="s">
        <v>536</v>
      </c>
      <c r="C9" s="36"/>
      <c r="D9" s="36"/>
      <c r="E9" s="36"/>
      <c r="F9" s="36"/>
      <c r="G9" s="36"/>
      <c r="H9" s="37">
        <f>IFERROR(SUM(C9:G9),0)</f>
        <v>0</v>
      </c>
    </row>
    <row r="10" spans="1:8" ht="21.75" customHeight="1">
      <c r="B10" s="24" t="s">
        <v>537</v>
      </c>
      <c r="C10" s="36"/>
      <c r="D10" s="36"/>
      <c r="E10" s="36"/>
      <c r="F10" s="36"/>
      <c r="G10" s="36"/>
      <c r="H10" s="37">
        <f>IFERROR(SUM(C10:G10),0)</f>
        <v>0</v>
      </c>
    </row>
    <row r="11" spans="1:8" ht="24" customHeight="1">
      <c r="B11" s="38" t="s">
        <v>538</v>
      </c>
      <c r="C11" s="39">
        <f t="shared" ref="C11:H11" si="0">SUM(C6:C10)</f>
        <v>0</v>
      </c>
      <c r="D11" s="39">
        <f t="shared" si="0"/>
        <v>0</v>
      </c>
      <c r="E11" s="39">
        <f t="shared" si="0"/>
        <v>0</v>
      </c>
      <c r="F11" s="39">
        <f t="shared" si="0"/>
        <v>0</v>
      </c>
      <c r="G11" s="39">
        <f t="shared" si="0"/>
        <v>0</v>
      </c>
      <c r="H11" s="39">
        <f t="shared" si="0"/>
        <v>0</v>
      </c>
    </row>
    <row r="13" spans="1:8" ht="21.75" customHeight="1">
      <c r="A13" s="8" t="s">
        <v>539</v>
      </c>
      <c r="B13" s="18"/>
      <c r="C13" s="18"/>
      <c r="D13" s="18"/>
      <c r="E13" s="18"/>
      <c r="F13" s="18"/>
      <c r="G13" s="18"/>
      <c r="H13" s="18"/>
    </row>
    <row r="14" spans="1:8" ht="31.5" customHeight="1">
      <c r="A14" s="1"/>
      <c r="B14" s="1" t="s">
        <v>540</v>
      </c>
      <c r="C14" s="1" t="s">
        <v>541</v>
      </c>
      <c r="D14" s="1" t="s">
        <v>542</v>
      </c>
      <c r="E14" s="1"/>
      <c r="F14" s="1"/>
      <c r="G14" s="1"/>
      <c r="H14" s="1"/>
    </row>
    <row r="15" spans="1:8" ht="27.6" customHeight="1">
      <c r="B15" s="24" t="s">
        <v>543</v>
      </c>
      <c r="C15" s="40"/>
      <c r="D15" s="13"/>
      <c r="E15" s="34"/>
      <c r="F15" s="34"/>
      <c r="G15" s="34"/>
      <c r="H15" s="34"/>
    </row>
    <row r="16" spans="1:8" ht="21.75" customHeight="1">
      <c r="B16" s="24" t="s">
        <v>544</v>
      </c>
      <c r="C16" s="40"/>
      <c r="D16" s="13"/>
      <c r="E16" s="34"/>
      <c r="F16" s="34"/>
      <c r="G16" s="34"/>
      <c r="H16" s="34"/>
    </row>
    <row r="17" spans="1:8" ht="31.5" customHeight="1">
      <c r="B17" s="24" t="s">
        <v>545</v>
      </c>
      <c r="C17" s="40"/>
      <c r="D17" s="13"/>
      <c r="E17" s="34"/>
      <c r="F17" s="34"/>
      <c r="G17" s="34"/>
      <c r="H17" s="34"/>
    </row>
    <row r="18" spans="1:8" ht="38.1" customHeight="1">
      <c r="B18" s="24" t="s">
        <v>546</v>
      </c>
      <c r="C18" s="40"/>
      <c r="D18" s="13"/>
      <c r="E18" s="34"/>
      <c r="F18" s="34"/>
      <c r="G18" s="34"/>
      <c r="H18" s="34"/>
    </row>
    <row r="19" spans="1:8" ht="21.75" customHeight="1">
      <c r="B19" s="24" t="s">
        <v>547</v>
      </c>
      <c r="C19" s="40"/>
      <c r="D19" s="13"/>
      <c r="E19" s="34"/>
      <c r="F19" s="34"/>
      <c r="G19" s="34"/>
      <c r="H19" s="34"/>
    </row>
    <row r="20" spans="1:8" ht="21.75" customHeight="1">
      <c r="B20" s="24" t="s">
        <v>548</v>
      </c>
      <c r="C20" s="40"/>
      <c r="D20" s="13"/>
      <c r="E20" s="34"/>
      <c r="F20" s="34"/>
      <c r="G20" s="34"/>
      <c r="H20" s="34"/>
    </row>
    <row r="22" spans="1:8" ht="21.75" customHeight="1">
      <c r="A22" s="8" t="s">
        <v>549</v>
      </c>
      <c r="B22" s="18"/>
      <c r="C22" s="18"/>
      <c r="D22" s="18"/>
      <c r="E22" s="18"/>
      <c r="F22" s="18"/>
      <c r="G22" s="18"/>
      <c r="H22" s="18"/>
    </row>
    <row r="23" spans="1:8" ht="36" customHeight="1">
      <c r="B23" s="21" t="s">
        <v>550</v>
      </c>
      <c r="C23" s="12"/>
      <c r="D23" s="34"/>
      <c r="E23" s="34"/>
      <c r="F23" s="34"/>
      <c r="G23" s="34"/>
      <c r="H23" s="34"/>
    </row>
    <row r="24" spans="1:8" ht="36" customHeight="1">
      <c r="B24" s="21" t="s">
        <v>551</v>
      </c>
      <c r="C24" s="12"/>
      <c r="D24" s="34"/>
      <c r="E24" s="34"/>
      <c r="F24" s="34"/>
      <c r="G24" s="34"/>
      <c r="H24" s="34"/>
    </row>
    <row r="25" spans="1:8" ht="36" customHeight="1">
      <c r="B25" s="21" t="s">
        <v>552</v>
      </c>
      <c r="C25" s="12"/>
      <c r="D25" s="34"/>
      <c r="E25" s="34"/>
      <c r="F25" s="34"/>
      <c r="G25" s="34"/>
      <c r="H25" s="34"/>
    </row>
    <row r="26" spans="1:8" ht="36" customHeight="1">
      <c r="B26" s="21" t="s">
        <v>553</v>
      </c>
      <c r="C26" s="12"/>
      <c r="D26" s="34"/>
      <c r="E26" s="34"/>
      <c r="F26" s="34"/>
      <c r="G26" s="34"/>
      <c r="H26" s="34"/>
    </row>
    <row r="27" spans="1:8" ht="36" customHeight="1">
      <c r="B27" s="21" t="s">
        <v>554</v>
      </c>
      <c r="C27" s="12"/>
      <c r="D27" s="34"/>
      <c r="E27" s="34"/>
      <c r="F27" s="34"/>
      <c r="G27" s="34"/>
      <c r="H27" s="34"/>
    </row>
    <row r="28" spans="1:8" ht="36" customHeight="1">
      <c r="B28" s="21" t="s">
        <v>555</v>
      </c>
      <c r="C28" s="12"/>
      <c r="D28" s="34"/>
      <c r="E28" s="34"/>
      <c r="F28" s="34"/>
      <c r="G28" s="34"/>
      <c r="H28" s="34"/>
    </row>
    <row r="29" spans="1:8" ht="36" customHeight="1">
      <c r="B29" s="21" t="s">
        <v>556</v>
      </c>
      <c r="C29" s="12"/>
      <c r="D29" s="34"/>
      <c r="E29" s="34"/>
      <c r="F29" s="34"/>
      <c r="G29" s="34"/>
      <c r="H29" s="34"/>
    </row>
  </sheetData>
  <mergeCells count="18">
    <mergeCell ref="A1:H1"/>
    <mergeCell ref="A4:H4"/>
    <mergeCell ref="C25:H25"/>
    <mergeCell ref="C24:H24"/>
    <mergeCell ref="D20:H20"/>
    <mergeCell ref="D15:H15"/>
    <mergeCell ref="D16:H16"/>
    <mergeCell ref="A2:H2"/>
    <mergeCell ref="D19:H19"/>
    <mergeCell ref="C23:H23"/>
    <mergeCell ref="D18:H18"/>
    <mergeCell ref="A13:H13"/>
    <mergeCell ref="C29:H29"/>
    <mergeCell ref="D17:H17"/>
    <mergeCell ref="A22:H22"/>
    <mergeCell ref="C28:H28"/>
    <mergeCell ref="C27:H27"/>
    <mergeCell ref="C26:H26"/>
  </mergeCells>
  <pageMargins left="0.75" right="0.75" top="1" bottom="1" header="0.511811023622047" footer="0.511811023622047"/>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8"/>
  <sheetViews>
    <sheetView showGridLines="0" zoomScaleNormal="100" workbookViewId="0">
      <selection activeCell="I10" sqref="I10"/>
    </sheetView>
  </sheetViews>
  <sheetFormatPr defaultColWidth="8.5703125" defaultRowHeight="14.45"/>
  <cols>
    <col min="1" max="1" width="4" customWidth="1"/>
    <col min="2" max="2" width="28" customWidth="1"/>
    <col min="3" max="3" width="62" customWidth="1"/>
    <col min="4" max="4" width="18" customWidth="1"/>
  </cols>
  <sheetData>
    <row r="1" spans="1:4" ht="27.75" customHeight="1">
      <c r="A1" s="10" t="s">
        <v>557</v>
      </c>
      <c r="B1" s="18"/>
      <c r="C1" s="18"/>
      <c r="D1" s="18"/>
    </row>
    <row r="3" spans="1:4" ht="21.75" customHeight="1">
      <c r="A3" s="8" t="s">
        <v>558</v>
      </c>
      <c r="B3" s="18"/>
      <c r="C3" s="18"/>
      <c r="D3" s="18"/>
    </row>
    <row r="4" spans="1:4" ht="31.5" customHeight="1">
      <c r="A4" s="1"/>
      <c r="B4" s="1" t="s">
        <v>35</v>
      </c>
      <c r="C4" s="1" t="s">
        <v>559</v>
      </c>
      <c r="D4" s="1" t="s">
        <v>560</v>
      </c>
    </row>
    <row r="5" spans="1:4" ht="36" customHeight="1">
      <c r="B5" s="23" t="s">
        <v>37</v>
      </c>
      <c r="C5" s="22" t="s">
        <v>561</v>
      </c>
      <c r="D5" s="23" t="s">
        <v>562</v>
      </c>
    </row>
    <row r="6" spans="1:4" ht="36" customHeight="1">
      <c r="B6" s="23" t="s">
        <v>39</v>
      </c>
      <c r="C6" s="22" t="s">
        <v>563</v>
      </c>
      <c r="D6" s="23" t="s">
        <v>564</v>
      </c>
    </row>
    <row r="7" spans="1:4" ht="36" customHeight="1">
      <c r="B7" s="23" t="s">
        <v>41</v>
      </c>
      <c r="C7" s="22" t="s">
        <v>565</v>
      </c>
      <c r="D7" s="23" t="s">
        <v>566</v>
      </c>
    </row>
    <row r="8" spans="1:4" ht="36" customHeight="1">
      <c r="B8" s="23" t="s">
        <v>43</v>
      </c>
      <c r="C8" s="22" t="s">
        <v>567</v>
      </c>
      <c r="D8" s="23" t="s">
        <v>568</v>
      </c>
    </row>
    <row r="10" spans="1:4" ht="21.75" customHeight="1">
      <c r="A10" s="8" t="s">
        <v>569</v>
      </c>
      <c r="B10" s="18"/>
      <c r="C10" s="18"/>
      <c r="D10" s="18"/>
    </row>
    <row r="11" spans="1:4" ht="31.5" customHeight="1">
      <c r="A11" s="1"/>
      <c r="B11" s="1" t="s">
        <v>570</v>
      </c>
      <c r="C11" s="1" t="s">
        <v>571</v>
      </c>
      <c r="D11" s="1" t="s">
        <v>83</v>
      </c>
    </row>
    <row r="12" spans="1:4" ht="36" customHeight="1">
      <c r="B12" s="24" t="s">
        <v>572</v>
      </c>
      <c r="C12" s="22" t="s">
        <v>573</v>
      </c>
      <c r="D12" s="41">
        <v>0.05</v>
      </c>
    </row>
    <row r="13" spans="1:4" ht="36" customHeight="1">
      <c r="B13" s="24" t="s">
        <v>574</v>
      </c>
      <c r="C13" s="22" t="s">
        <v>575</v>
      </c>
      <c r="D13" s="41">
        <v>0.15</v>
      </c>
    </row>
    <row r="14" spans="1:4" ht="36" customHeight="1">
      <c r="B14" s="24" t="s">
        <v>576</v>
      </c>
      <c r="C14" s="22" t="s">
        <v>577</v>
      </c>
      <c r="D14" s="41">
        <v>0.15</v>
      </c>
    </row>
    <row r="15" spans="1:4" ht="36" customHeight="1">
      <c r="B15" s="24" t="s">
        <v>578</v>
      </c>
      <c r="C15" s="22" t="s">
        <v>579</v>
      </c>
      <c r="D15" s="41">
        <v>0.08</v>
      </c>
    </row>
    <row r="16" spans="1:4" ht="36" customHeight="1">
      <c r="B16" s="24" t="s">
        <v>580</v>
      </c>
      <c r="C16" s="22" t="s">
        <v>581</v>
      </c>
      <c r="D16" s="41">
        <v>0.12</v>
      </c>
    </row>
    <row r="17" spans="1:4" ht="36" customHeight="1">
      <c r="B17" s="24" t="s">
        <v>582</v>
      </c>
      <c r="C17" s="22" t="s">
        <v>583</v>
      </c>
      <c r="D17" s="41">
        <v>0.12</v>
      </c>
    </row>
    <row r="18" spans="1:4" ht="36" customHeight="1">
      <c r="B18" s="24" t="s">
        <v>584</v>
      </c>
      <c r="C18" s="22" t="s">
        <v>585</v>
      </c>
      <c r="D18" s="41">
        <v>0.15</v>
      </c>
    </row>
    <row r="19" spans="1:4" ht="36" customHeight="1">
      <c r="B19" s="24" t="s">
        <v>586</v>
      </c>
      <c r="C19" s="22" t="s">
        <v>587</v>
      </c>
      <c r="D19" s="41">
        <v>0.08</v>
      </c>
    </row>
    <row r="20" spans="1:4" ht="36" customHeight="1">
      <c r="B20" s="24" t="s">
        <v>588</v>
      </c>
      <c r="C20" s="22" t="s">
        <v>589</v>
      </c>
      <c r="D20" s="41">
        <v>0.05</v>
      </c>
    </row>
    <row r="21" spans="1:4" ht="36" customHeight="1">
      <c r="B21" s="24" t="s">
        <v>590</v>
      </c>
      <c r="C21" s="22" t="s">
        <v>591</v>
      </c>
      <c r="D21" s="41">
        <v>0.02</v>
      </c>
    </row>
    <row r="22" spans="1:4" ht="36" customHeight="1">
      <c r="B22" s="24" t="s">
        <v>592</v>
      </c>
      <c r="C22" s="22" t="s">
        <v>593</v>
      </c>
      <c r="D22" s="41">
        <v>0.03</v>
      </c>
    </row>
    <row r="23" spans="1:4" ht="24" customHeight="1">
      <c r="B23" s="42" t="s">
        <v>594</v>
      </c>
      <c r="C23" s="43"/>
      <c r="D23" s="44">
        <f>SUM(D12:D22)</f>
        <v>1</v>
      </c>
    </row>
    <row r="25" spans="1:4" ht="21.75" customHeight="1">
      <c r="A25" s="8" t="s">
        <v>595</v>
      </c>
      <c r="B25" s="18"/>
      <c r="C25" s="18"/>
      <c r="D25" s="18"/>
    </row>
    <row r="26" spans="1:4" ht="31.5" customHeight="1">
      <c r="A26" s="1"/>
      <c r="B26" s="1" t="s">
        <v>596</v>
      </c>
      <c r="C26" s="1" t="s">
        <v>597</v>
      </c>
      <c r="D26" s="1" t="s">
        <v>83</v>
      </c>
    </row>
    <row r="27" spans="1:4" ht="30" customHeight="1">
      <c r="B27" s="24" t="s">
        <v>598</v>
      </c>
      <c r="C27" s="20" t="s">
        <v>599</v>
      </c>
      <c r="D27" s="41">
        <v>0.7</v>
      </c>
    </row>
    <row r="28" spans="1:4" ht="30" customHeight="1">
      <c r="B28" s="24" t="s">
        <v>600</v>
      </c>
      <c r="C28" s="20" t="s">
        <v>601</v>
      </c>
      <c r="D28" s="41">
        <v>0.3</v>
      </c>
    </row>
  </sheetData>
  <mergeCells count="4">
    <mergeCell ref="A1:D1"/>
    <mergeCell ref="A25:D25"/>
    <mergeCell ref="A3:D3"/>
    <mergeCell ref="A10:D10"/>
  </mergeCells>
  <pageMargins left="0.75" right="0.75" top="1" bottom="1" header="0.511811023622047" footer="0.511811023622047"/>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41"/>
  <sheetViews>
    <sheetView showGridLines="0" zoomScaleNormal="100" workbookViewId="0">
      <pane ySplit="3" topLeftCell="A4" activePane="bottomLeft" state="frozen"/>
      <selection pane="bottomLeft" activeCell="R8" sqref="R8"/>
    </sheetView>
  </sheetViews>
  <sheetFormatPr defaultColWidth="8.5703125" defaultRowHeight="14.45"/>
  <cols>
    <col min="1" max="1" width="4" customWidth="1"/>
    <col min="2" max="2" width="44" customWidth="1"/>
    <col min="3" max="4" width="14" customWidth="1"/>
    <col min="5" max="8" width="18" customWidth="1"/>
  </cols>
  <sheetData>
    <row r="1" spans="1:8" ht="27.75" customHeight="1">
      <c r="A1" s="10" t="s">
        <v>602</v>
      </c>
      <c r="B1" s="18"/>
      <c r="C1" s="18"/>
      <c r="D1" s="18"/>
      <c r="E1" s="18"/>
      <c r="F1" s="18"/>
      <c r="G1" s="18"/>
      <c r="H1" s="18"/>
    </row>
    <row r="2" spans="1:8" ht="31.5" customHeight="1">
      <c r="A2" s="14" t="s">
        <v>603</v>
      </c>
      <c r="B2" s="34"/>
      <c r="C2" s="34"/>
      <c r="D2" s="34"/>
      <c r="E2" s="34"/>
      <c r="F2" s="34"/>
      <c r="G2" s="34"/>
      <c r="H2" s="34"/>
    </row>
    <row r="4" spans="1:8" ht="21.75" customHeight="1">
      <c r="A4" s="8" t="s">
        <v>604</v>
      </c>
      <c r="B4" s="18"/>
      <c r="C4" s="18"/>
      <c r="D4" s="18"/>
      <c r="E4" s="18"/>
      <c r="F4" s="18"/>
      <c r="G4" s="18"/>
      <c r="H4" s="18"/>
    </row>
    <row r="5" spans="1:8" ht="31.5" customHeight="1">
      <c r="A5" s="1"/>
      <c r="B5" s="1" t="s">
        <v>570</v>
      </c>
      <c r="C5" s="1" t="s">
        <v>605</v>
      </c>
      <c r="D5" s="1" t="s">
        <v>606</v>
      </c>
      <c r="E5" s="1" t="s">
        <v>87</v>
      </c>
      <c r="F5" s="1" t="s">
        <v>88</v>
      </c>
      <c r="G5" s="1" t="s">
        <v>607</v>
      </c>
      <c r="H5" s="1" t="s">
        <v>608</v>
      </c>
    </row>
    <row r="6" spans="1:8" ht="25.5" customHeight="1">
      <c r="B6" s="24" t="s">
        <v>572</v>
      </c>
      <c r="C6" s="45">
        <v>13</v>
      </c>
      <c r="D6" s="45">
        <f>SUM('2. General y Arquitectura'!D3:D15)</f>
        <v>29</v>
      </c>
      <c r="E6" s="45">
        <f>SUM('2. General y Arquitectura'!H3:H15)</f>
        <v>29</v>
      </c>
      <c r="F6" s="46">
        <f>SUM('2. General y Arquitectura'!I3:I15)</f>
        <v>0</v>
      </c>
      <c r="G6" s="33">
        <f t="shared" ref="G6:G17" si="0">IFERROR(F6/E6,0)</f>
        <v>0</v>
      </c>
      <c r="H6" s="47">
        <f>G6*0.05</f>
        <v>0</v>
      </c>
    </row>
    <row r="7" spans="1:8" ht="25.5" customHeight="1">
      <c r="B7" s="24" t="s">
        <v>574</v>
      </c>
      <c r="C7" s="45">
        <v>25</v>
      </c>
      <c r="D7" s="45">
        <f>SUM('3. Plataforma de Gestión'!D4:D28)</f>
        <v>60</v>
      </c>
      <c r="E7" s="45">
        <f>SUM('3. Plataforma de Gestión'!H4:H28)</f>
        <v>60</v>
      </c>
      <c r="F7" s="46">
        <f>SUM('3. Plataforma de Gestión'!I4:I28)</f>
        <v>0</v>
      </c>
      <c r="G7" s="33">
        <f t="shared" si="0"/>
        <v>0</v>
      </c>
      <c r="H7" s="47">
        <f>G7*0.15</f>
        <v>0</v>
      </c>
    </row>
    <row r="8" spans="1:8" ht="25.5" customHeight="1">
      <c r="B8" s="24" t="s">
        <v>576</v>
      </c>
      <c r="C8" s="45">
        <v>24</v>
      </c>
      <c r="D8" s="45">
        <f>SUM('4. Dispositivos de Medición'!D4:D27)</f>
        <v>56</v>
      </c>
      <c r="E8" s="45">
        <f>SUM('4. Dispositivos de Medición'!H4:H27)</f>
        <v>56</v>
      </c>
      <c r="F8" s="46">
        <f>SUM('4. Dispositivos de Medición'!I4:I27)</f>
        <v>0</v>
      </c>
      <c r="G8" s="33">
        <f t="shared" si="0"/>
        <v>0</v>
      </c>
      <c r="H8" s="47">
        <f>G8*0.15</f>
        <v>0</v>
      </c>
    </row>
    <row r="9" spans="1:8" ht="25.5" customHeight="1">
      <c r="B9" s="24" t="s">
        <v>578</v>
      </c>
      <c r="C9" s="45">
        <v>11</v>
      </c>
      <c r="D9" s="45">
        <f>SUM('5. Conectividad y Red Móvil'!D3:D13)</f>
        <v>22</v>
      </c>
      <c r="E9" s="45">
        <f>SUM('5. Conectividad y Red Móvil'!H3:H13)</f>
        <v>22</v>
      </c>
      <c r="F9" s="46">
        <f>SUM('5. Conectividad y Red Móvil'!I3:I13)</f>
        <v>0</v>
      </c>
      <c r="G9" s="33">
        <f t="shared" si="0"/>
        <v>0</v>
      </c>
      <c r="H9" s="47">
        <f>G9*0.08</f>
        <v>0</v>
      </c>
    </row>
    <row r="10" spans="1:8" ht="25.5" customHeight="1">
      <c r="B10" s="24" t="s">
        <v>580</v>
      </c>
      <c r="C10" s="45">
        <v>18</v>
      </c>
      <c r="D10" s="45">
        <f>SUM('6. Integración e APIs'!D4:D21)</f>
        <v>42</v>
      </c>
      <c r="E10" s="45">
        <f>SUM('6. Integración e APIs'!H4:H21)</f>
        <v>42</v>
      </c>
      <c r="F10" s="46">
        <f>SUM('6. Integración e APIs'!I4:I21)</f>
        <v>0</v>
      </c>
      <c r="G10" s="33">
        <f t="shared" si="0"/>
        <v>0</v>
      </c>
      <c r="H10" s="47">
        <f>G10*0.12</f>
        <v>0</v>
      </c>
    </row>
    <row r="11" spans="1:8" ht="25.5" customHeight="1">
      <c r="B11" s="24" t="s">
        <v>582</v>
      </c>
      <c r="C11" s="45">
        <v>24</v>
      </c>
      <c r="D11" s="45">
        <f>SUM('7. Seguridad de la Información'!D4:D27)</f>
        <v>59</v>
      </c>
      <c r="E11" s="45">
        <f>SUM('7. Seguridad de la Información'!H4:H27)</f>
        <v>59</v>
      </c>
      <c r="F11" s="46">
        <f>SUM('7. Seguridad de la Información'!I4:I27)</f>
        <v>0</v>
      </c>
      <c r="G11" s="33">
        <f t="shared" si="0"/>
        <v>0</v>
      </c>
      <c r="H11" s="47">
        <f>G11*0.12</f>
        <v>0</v>
      </c>
    </row>
    <row r="12" spans="1:8" ht="25.5" customHeight="1">
      <c r="B12" s="24" t="s">
        <v>584</v>
      </c>
      <c r="C12" s="45">
        <v>25</v>
      </c>
      <c r="D12" s="45">
        <f>SUM('8. Instalación en Premisa'!D4:D28)</f>
        <v>65</v>
      </c>
      <c r="E12" s="45">
        <f>SUM('8. Instalación en Premisa'!H4:H28)</f>
        <v>65</v>
      </c>
      <c r="F12" s="46">
        <f>SUM('8. Instalación en Premisa'!I4:I28)</f>
        <v>0</v>
      </c>
      <c r="G12" s="33">
        <f t="shared" si="0"/>
        <v>0</v>
      </c>
      <c r="H12" s="47">
        <f>G12*0.15</f>
        <v>0</v>
      </c>
    </row>
    <row r="13" spans="1:8" ht="25.5" customHeight="1">
      <c r="B13" s="24" t="s">
        <v>586</v>
      </c>
      <c r="C13" s="45">
        <v>15</v>
      </c>
      <c r="D13" s="45">
        <f>SUM('9. Soporte, Mantenimiento y SLA'!D3:D17)</f>
        <v>38</v>
      </c>
      <c r="E13" s="45">
        <f>SUM('9. Soporte, Mantenimiento y SLA'!H3:H17)</f>
        <v>38</v>
      </c>
      <c r="F13" s="46">
        <f>SUM('9. Soporte, Mantenimiento y SLA'!I3:I17)</f>
        <v>0</v>
      </c>
      <c r="G13" s="33">
        <f t="shared" si="0"/>
        <v>0</v>
      </c>
      <c r="H13" s="47">
        <f>G13*0.08</f>
        <v>0</v>
      </c>
    </row>
    <row r="14" spans="1:8" ht="25.5" customHeight="1">
      <c r="B14" s="24" t="s">
        <v>588</v>
      </c>
      <c r="C14" s="45">
        <v>24</v>
      </c>
      <c r="D14" s="45">
        <f>SUM('10. Garantía'!D4:D27)</f>
        <v>69</v>
      </c>
      <c r="E14" s="45">
        <f>SUM('10. Garantía'!H4:H27)</f>
        <v>69</v>
      </c>
      <c r="F14" s="46">
        <f>SUM('10. Garantía'!I4:I27)</f>
        <v>0</v>
      </c>
      <c r="G14" s="33">
        <f t="shared" si="0"/>
        <v>0</v>
      </c>
      <c r="H14" s="47">
        <f>G14*0.05</f>
        <v>0</v>
      </c>
    </row>
    <row r="15" spans="1:8" ht="25.5" customHeight="1">
      <c r="B15" s="24" t="s">
        <v>590</v>
      </c>
      <c r="C15" s="45">
        <v>9</v>
      </c>
      <c r="D15" s="45">
        <f>SUM('11. Capacitación y Documentació'!D3:D11)</f>
        <v>19</v>
      </c>
      <c r="E15" s="45">
        <f>SUM('11. Capacitación y Documentació'!H3:H11)</f>
        <v>19</v>
      </c>
      <c r="F15" s="46">
        <f>SUM('11. Capacitación y Documentació'!I3:I11)</f>
        <v>0</v>
      </c>
      <c r="G15" s="33">
        <f t="shared" si="0"/>
        <v>0</v>
      </c>
      <c r="H15" s="47">
        <f>G15*0.02</f>
        <v>0</v>
      </c>
    </row>
    <row r="16" spans="1:8" ht="25.5" customHeight="1">
      <c r="B16" s="24" t="s">
        <v>592</v>
      </c>
      <c r="C16" s="45">
        <v>18</v>
      </c>
      <c r="D16" s="45">
        <f>SUM('12. Modelo Comercial y Financie'!D3:D20)</f>
        <v>48</v>
      </c>
      <c r="E16" s="45">
        <f>SUM('12. Modelo Comercial y Financie'!H3:H20)</f>
        <v>48</v>
      </c>
      <c r="F16" s="46">
        <f>SUM('12. Modelo Comercial y Financie'!I3:I20)</f>
        <v>0</v>
      </c>
      <c r="G16" s="33">
        <f t="shared" si="0"/>
        <v>0</v>
      </c>
      <c r="H16" s="47">
        <f>G16*0.03</f>
        <v>0</v>
      </c>
    </row>
    <row r="17" spans="1:8" ht="30" customHeight="1">
      <c r="B17" s="42" t="s">
        <v>609</v>
      </c>
      <c r="C17" s="48">
        <f>SUM(C6:C16)</f>
        <v>206</v>
      </c>
      <c r="D17" s="48">
        <f>SUM(D6:D16)</f>
        <v>507</v>
      </c>
      <c r="E17" s="48">
        <f>SUM(E6:E16)</f>
        <v>507</v>
      </c>
      <c r="F17" s="49">
        <f>SUM(F6:F16)</f>
        <v>0</v>
      </c>
      <c r="G17" s="50">
        <f t="shared" si="0"/>
        <v>0</v>
      </c>
      <c r="H17" s="51">
        <f>SUM(H6:H16)</f>
        <v>0</v>
      </c>
    </row>
    <row r="19" spans="1:8" ht="21.75" customHeight="1">
      <c r="A19" s="8" t="s">
        <v>610</v>
      </c>
      <c r="B19" s="18"/>
      <c r="C19" s="18"/>
      <c r="D19" s="18"/>
      <c r="E19" s="18"/>
      <c r="F19" s="18"/>
      <c r="G19" s="18"/>
      <c r="H19" s="18"/>
    </row>
    <row r="20" spans="1:8" ht="31.5" customHeight="1">
      <c r="A20" s="1"/>
      <c r="B20" s="1" t="s">
        <v>611</v>
      </c>
      <c r="C20" s="1"/>
      <c r="D20" s="1"/>
      <c r="E20" s="1"/>
      <c r="F20" s="1"/>
      <c r="G20" s="1"/>
      <c r="H20" s="1" t="s">
        <v>612</v>
      </c>
    </row>
    <row r="21" spans="1:8" ht="36" customHeight="1">
      <c r="B21" s="24" t="s">
        <v>613</v>
      </c>
      <c r="C21" s="16" t="s">
        <v>614</v>
      </c>
      <c r="D21" s="34"/>
      <c r="E21" s="34"/>
      <c r="F21" s="34"/>
      <c r="G21" s="34"/>
      <c r="H21" s="52"/>
    </row>
    <row r="23" spans="1:8" ht="21.75" customHeight="1">
      <c r="A23" s="8" t="s">
        <v>615</v>
      </c>
      <c r="B23" s="18"/>
      <c r="C23" s="18"/>
      <c r="D23" s="18"/>
      <c r="E23" s="18"/>
      <c r="F23" s="18"/>
      <c r="G23" s="18"/>
      <c r="H23" s="18"/>
    </row>
    <row r="24" spans="1:8" ht="31.5" customHeight="1">
      <c r="A24" s="1"/>
      <c r="B24" s="1" t="s">
        <v>596</v>
      </c>
      <c r="C24" s="1"/>
      <c r="D24" s="1"/>
      <c r="E24" s="1"/>
      <c r="F24" s="1"/>
      <c r="G24" s="1" t="s">
        <v>83</v>
      </c>
      <c r="H24" s="1" t="s">
        <v>616</v>
      </c>
    </row>
    <row r="25" spans="1:8" ht="25.5" customHeight="1">
      <c r="B25" s="24" t="s">
        <v>598</v>
      </c>
      <c r="G25" s="41">
        <v>0.7</v>
      </c>
      <c r="H25" s="47">
        <f>H17*G25</f>
        <v>0</v>
      </c>
    </row>
    <row r="26" spans="1:8" ht="25.5" customHeight="1">
      <c r="B26" s="24" t="s">
        <v>600</v>
      </c>
      <c r="G26" s="41">
        <v>0.3</v>
      </c>
      <c r="H26" s="47">
        <f>H21*G26</f>
        <v>0</v>
      </c>
    </row>
    <row r="27" spans="1:8" ht="31.5" customHeight="1">
      <c r="B27" s="53" t="s">
        <v>617</v>
      </c>
      <c r="C27" s="17"/>
      <c r="D27" s="34"/>
      <c r="E27" s="34"/>
      <c r="F27" s="34"/>
      <c r="G27" s="34"/>
      <c r="H27" s="54">
        <f>H25+H26</f>
        <v>0</v>
      </c>
    </row>
    <row r="29" spans="1:8" ht="21.75" customHeight="1">
      <c r="A29" s="8" t="s">
        <v>618</v>
      </c>
      <c r="B29" s="18"/>
      <c r="C29" s="18"/>
      <c r="D29" s="18"/>
      <c r="E29" s="18"/>
      <c r="F29" s="18"/>
      <c r="G29" s="18"/>
      <c r="H29" s="18"/>
    </row>
    <row r="30" spans="1:8" ht="31.5" customHeight="1">
      <c r="A30" s="1"/>
      <c r="B30" s="1" t="s">
        <v>570</v>
      </c>
      <c r="C30" s="1"/>
      <c r="D30" s="1"/>
      <c r="E30" s="1" t="s">
        <v>619</v>
      </c>
      <c r="F30" s="1" t="s">
        <v>620</v>
      </c>
      <c r="G30" s="1" t="s">
        <v>621</v>
      </c>
      <c r="H30" s="1" t="s">
        <v>622</v>
      </c>
    </row>
    <row r="31" spans="1:8" ht="24" customHeight="1">
      <c r="B31" s="24" t="s">
        <v>572</v>
      </c>
      <c r="C31" s="15"/>
      <c r="D31" s="34"/>
      <c r="E31" s="45">
        <f>COUNTIF('2. General y Arquitectura'!C3:C15,"Mandatorio")</f>
        <v>11</v>
      </c>
      <c r="F31" s="55">
        <f>COUNTIFS('2. General y Arquitectura'!C3:C15,"Mandatorio",'2. General y Arquitectura'!E3:E15,"No Cumple")</f>
        <v>0</v>
      </c>
      <c r="G31" s="56">
        <f>COUNTIFS('2. General y Arquitectura'!C3:C15,"Mandatorio",'2. General y Arquitectura'!E3:E15,"Cumple Parcialmente")</f>
        <v>0</v>
      </c>
      <c r="H31" s="57" t="str">
        <f t="shared" ref="H31:H41" si="1">IF(F31&gt;=3,"ALTO",IF(F31&gt;=1,"MEDIO",IF(G31&gt;=3,"BAJO","OK")))</f>
        <v>OK</v>
      </c>
    </row>
    <row r="32" spans="1:8" ht="24" customHeight="1">
      <c r="B32" s="24" t="s">
        <v>574</v>
      </c>
      <c r="C32" s="15"/>
      <c r="D32" s="34"/>
      <c r="E32" s="45">
        <f>COUNTIF('3. Plataforma de Gestión'!C4:C28,"Mandatorio")</f>
        <v>22</v>
      </c>
      <c r="F32" s="55">
        <f>COUNTIFS('3. Plataforma de Gestión'!C4:C28,"Mandatorio",'3. Plataforma de Gestión'!E4:E28,"No Cumple")</f>
        <v>0</v>
      </c>
      <c r="G32" s="56">
        <f>COUNTIFS('3. Plataforma de Gestión'!C4:C28,"Mandatorio",'3. Plataforma de Gestión'!E4:E28,"Cumple Parcialmente")</f>
        <v>0</v>
      </c>
      <c r="H32" s="57" t="str">
        <f t="shared" si="1"/>
        <v>OK</v>
      </c>
    </row>
    <row r="33" spans="2:8" ht="24" customHeight="1">
      <c r="B33" s="24" t="s">
        <v>576</v>
      </c>
      <c r="C33" s="15"/>
      <c r="D33" s="34"/>
      <c r="E33" s="45">
        <f>COUNTIF('4. Dispositivos de Medición'!C4:C27,"Mandatorio")</f>
        <v>21</v>
      </c>
      <c r="F33" s="55">
        <f>COUNTIFS('4. Dispositivos de Medición'!C4:C27,"Mandatorio",'4. Dispositivos de Medición'!E4:E27,"No Cumple")</f>
        <v>0</v>
      </c>
      <c r="G33" s="56">
        <f>COUNTIFS('4. Dispositivos de Medición'!C4:C27,"Mandatorio",'4. Dispositivos de Medición'!E4:E27,"Cumple Parcialmente")</f>
        <v>0</v>
      </c>
      <c r="H33" s="57" t="str">
        <f t="shared" si="1"/>
        <v>OK</v>
      </c>
    </row>
    <row r="34" spans="2:8" ht="24" customHeight="1">
      <c r="B34" s="24" t="s">
        <v>578</v>
      </c>
      <c r="C34" s="15"/>
      <c r="D34" s="34"/>
      <c r="E34" s="45">
        <f>COUNTIF('5. Conectividad y Red Móvil'!C3:C13,"Mandatorio")</f>
        <v>6</v>
      </c>
      <c r="F34" s="55">
        <f>COUNTIFS('5. Conectividad y Red Móvil'!C3:C13,"Mandatorio",'5. Conectividad y Red Móvil'!E3:E13,"No Cumple")</f>
        <v>0</v>
      </c>
      <c r="G34" s="56">
        <f>COUNTIFS('5. Conectividad y Red Móvil'!C3:C13,"Mandatorio",'5. Conectividad y Red Móvil'!E3:E13,"Cumple Parcialmente")</f>
        <v>0</v>
      </c>
      <c r="H34" s="57" t="str">
        <f t="shared" si="1"/>
        <v>OK</v>
      </c>
    </row>
    <row r="35" spans="2:8" ht="24" customHeight="1">
      <c r="B35" s="24" t="s">
        <v>580</v>
      </c>
      <c r="C35" s="15"/>
      <c r="D35" s="34"/>
      <c r="E35" s="45">
        <f>COUNTIF('6. Integración e APIs'!C4:C21,"Mandatorio")</f>
        <v>16</v>
      </c>
      <c r="F35" s="55">
        <f>COUNTIFS('6. Integración e APIs'!C4:C21,"Mandatorio",'6. Integración e APIs'!E4:E21,"No Cumple")</f>
        <v>0</v>
      </c>
      <c r="G35" s="56">
        <f>COUNTIFS('6. Integración e APIs'!C4:C21,"Mandatorio",'6. Integración e APIs'!E4:E21,"Cumple Parcialmente")</f>
        <v>0</v>
      </c>
      <c r="H35" s="57" t="str">
        <f t="shared" si="1"/>
        <v>OK</v>
      </c>
    </row>
    <row r="36" spans="2:8" ht="24" customHeight="1">
      <c r="B36" s="24" t="s">
        <v>582</v>
      </c>
      <c r="C36" s="15"/>
      <c r="D36" s="34"/>
      <c r="E36" s="45">
        <f>COUNTIF('7. Seguridad de la Información'!C4:C27,"Mandatorio")</f>
        <v>21</v>
      </c>
      <c r="F36" s="55">
        <f>COUNTIFS('7. Seguridad de la Información'!C4:C27,"Mandatorio",'7. Seguridad de la Información'!E4:E27,"No Cumple")</f>
        <v>0</v>
      </c>
      <c r="G36" s="56">
        <f>COUNTIFS('7. Seguridad de la Información'!C4:C27,"Mandatorio",'7. Seguridad de la Información'!E4:E27,"Cumple Parcialmente")</f>
        <v>0</v>
      </c>
      <c r="H36" s="57" t="str">
        <f t="shared" si="1"/>
        <v>OK</v>
      </c>
    </row>
    <row r="37" spans="2:8" ht="24" customHeight="1">
      <c r="B37" s="24" t="s">
        <v>584</v>
      </c>
      <c r="C37" s="15"/>
      <c r="D37" s="34"/>
      <c r="E37" s="45">
        <f>COUNTIF('8. Instalación en Premisa'!C4:C28,"Mandatorio")</f>
        <v>25</v>
      </c>
      <c r="F37" s="55">
        <f>COUNTIFS('8. Instalación en Premisa'!C4:C28,"Mandatorio",'8. Instalación en Premisa'!E4:E28,"No Cumple")</f>
        <v>0</v>
      </c>
      <c r="G37" s="56">
        <f>COUNTIFS('8. Instalación en Premisa'!C4:C28,"Mandatorio",'8. Instalación en Premisa'!E4:E28,"Cumple Parcialmente")</f>
        <v>0</v>
      </c>
      <c r="H37" s="57" t="str">
        <f t="shared" si="1"/>
        <v>OK</v>
      </c>
    </row>
    <row r="38" spans="2:8" ht="24" customHeight="1">
      <c r="B38" s="24" t="s">
        <v>586</v>
      </c>
      <c r="C38" s="15"/>
      <c r="D38" s="34"/>
      <c r="E38" s="45">
        <f>COUNTIF('9. Soporte, Mantenimiento y SLA'!C3:C17,"Mandatorio")</f>
        <v>14</v>
      </c>
      <c r="F38" s="55">
        <f>COUNTIFS('9. Soporte, Mantenimiento y SLA'!C3:C17,"Mandatorio",'9. Soporte, Mantenimiento y SLA'!E3:E17,"No Cumple")</f>
        <v>0</v>
      </c>
      <c r="G38" s="56">
        <f>COUNTIFS('9. Soporte, Mantenimiento y SLA'!C3:C17,"Mandatorio",'9. Soporte, Mantenimiento y SLA'!E3:E17,"Cumple Parcialmente")</f>
        <v>0</v>
      </c>
      <c r="H38" s="57" t="str">
        <f t="shared" si="1"/>
        <v>OK</v>
      </c>
    </row>
    <row r="39" spans="2:8" ht="24" customHeight="1">
      <c r="B39" s="24" t="s">
        <v>588</v>
      </c>
      <c r="C39" s="15"/>
      <c r="D39" s="34"/>
      <c r="E39" s="45">
        <f>COUNTIF('10. Garantía'!C4:C27,"Mandatorio")</f>
        <v>22</v>
      </c>
      <c r="F39" s="55">
        <f>COUNTIFS('10. Garantía'!C4:C27,"Mandatorio",'10. Garantía'!E4:E27,"No Cumple")</f>
        <v>0</v>
      </c>
      <c r="G39" s="56">
        <f>COUNTIFS('10. Garantía'!C4:C27,"Mandatorio",'10. Garantía'!E4:E27,"Cumple Parcialmente")</f>
        <v>0</v>
      </c>
      <c r="H39" s="57" t="str">
        <f t="shared" si="1"/>
        <v>OK</v>
      </c>
    </row>
    <row r="40" spans="2:8" ht="24" customHeight="1">
      <c r="B40" s="24" t="s">
        <v>590</v>
      </c>
      <c r="C40" s="15"/>
      <c r="D40" s="34"/>
      <c r="E40" s="45">
        <f>COUNTIF('11. Capacitación y Documentació'!C3:C11,"Mandatorio")</f>
        <v>8</v>
      </c>
      <c r="F40" s="55">
        <f>COUNTIFS('11. Capacitación y Documentació'!C3:C11,"Mandatorio",'11. Capacitación y Documentació'!E3:E11,"No Cumple")</f>
        <v>0</v>
      </c>
      <c r="G40" s="56">
        <f>COUNTIFS('11. Capacitación y Documentació'!C3:C11,"Mandatorio",'11. Capacitación y Documentació'!E3:E11,"Cumple Parcialmente")</f>
        <v>0</v>
      </c>
      <c r="H40" s="57" t="str">
        <f t="shared" si="1"/>
        <v>OK</v>
      </c>
    </row>
    <row r="41" spans="2:8" ht="24" customHeight="1">
      <c r="B41" s="24" t="s">
        <v>592</v>
      </c>
      <c r="C41" s="15"/>
      <c r="D41" s="34"/>
      <c r="E41" s="45">
        <f>COUNTIF('12. Modelo Comercial y Financie'!C3:C20,"Mandatorio")</f>
        <v>16</v>
      </c>
      <c r="F41" s="55">
        <f>COUNTIFS('12. Modelo Comercial y Financie'!C3:C20,"Mandatorio",'12. Modelo Comercial y Financie'!E3:E20,"No Cumple")</f>
        <v>0</v>
      </c>
      <c r="G41" s="56">
        <f>COUNTIFS('12. Modelo Comercial y Financie'!C3:C20,"Mandatorio",'12. Modelo Comercial y Financie'!E3:E20,"Cumple Parcialmente")</f>
        <v>0</v>
      </c>
      <c r="H41" s="57" t="str">
        <f t="shared" si="1"/>
        <v>OK</v>
      </c>
    </row>
  </sheetData>
  <mergeCells count="19">
    <mergeCell ref="A1:H1"/>
    <mergeCell ref="C35:D35"/>
    <mergeCell ref="C41:D41"/>
    <mergeCell ref="C40:D40"/>
    <mergeCell ref="C31:D31"/>
    <mergeCell ref="C21:G21"/>
    <mergeCell ref="A2:H2"/>
    <mergeCell ref="C27:G27"/>
    <mergeCell ref="C36:D36"/>
    <mergeCell ref="A23:H23"/>
    <mergeCell ref="C39:D39"/>
    <mergeCell ref="A4:H4"/>
    <mergeCell ref="C32:D32"/>
    <mergeCell ref="C38:D38"/>
    <mergeCell ref="A29:H29"/>
    <mergeCell ref="C37:D37"/>
    <mergeCell ref="A19:H19"/>
    <mergeCell ref="C34:D34"/>
    <mergeCell ref="C33:D33"/>
  </mergeCells>
  <conditionalFormatting sqref="H31:H41">
    <cfRule type="expression" dxfId="3" priority="2">
      <formula>$H31="ALTO"</formula>
    </cfRule>
    <cfRule type="expression" dxfId="2" priority="3">
      <formula>$H31="MEDIO"</formula>
    </cfRule>
    <cfRule type="expression" dxfId="1" priority="4">
      <formula>$H31="BAJO"</formula>
    </cfRule>
    <cfRule type="expression" dxfId="0" priority="5">
      <formula>$H31="OK"</formula>
    </cfRule>
  </conditionalFormatting>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9"/>
  <sheetViews>
    <sheetView showGridLines="0" zoomScaleNormal="100" workbookViewId="0">
      <pane ySplit="3" topLeftCell="A4" activePane="bottomLeft" state="frozen"/>
      <selection pane="bottomLeft" activeCell="L12" sqref="L12"/>
    </sheetView>
  </sheetViews>
  <sheetFormatPr defaultColWidth="8.5703125" defaultRowHeight="14.45"/>
  <cols>
    <col min="1" max="1" width="3" customWidth="1"/>
    <col min="2" max="2" width="42" customWidth="1"/>
    <col min="3" max="3" width="55" customWidth="1"/>
  </cols>
  <sheetData>
    <row r="1" spans="1:3" ht="27.75" customHeight="1">
      <c r="A1" s="9" t="s">
        <v>50</v>
      </c>
      <c r="B1" s="18"/>
      <c r="C1" s="18"/>
    </row>
    <row r="3" spans="1:3" ht="31.5" customHeight="1">
      <c r="A3" s="1"/>
      <c r="B3" s="1" t="s">
        <v>51</v>
      </c>
      <c r="C3" s="1" t="s">
        <v>52</v>
      </c>
    </row>
    <row r="4" spans="1:3" ht="25.5" customHeight="1">
      <c r="B4" s="24" t="s">
        <v>53</v>
      </c>
      <c r="C4" s="25"/>
    </row>
    <row r="5" spans="1:3" ht="25.5" customHeight="1">
      <c r="B5" s="24" t="s">
        <v>54</v>
      </c>
      <c r="C5" s="25"/>
    </row>
    <row r="6" spans="1:3" ht="25.5" customHeight="1">
      <c r="B6" s="24" t="s">
        <v>55</v>
      </c>
      <c r="C6" s="25"/>
    </row>
    <row r="7" spans="1:3" ht="25.5" customHeight="1">
      <c r="B7" s="24" t="s">
        <v>56</v>
      </c>
      <c r="C7" s="25"/>
    </row>
    <row r="8" spans="1:3" ht="25.5" customHeight="1">
      <c r="B8" s="24" t="s">
        <v>57</v>
      </c>
      <c r="C8" s="25"/>
    </row>
    <row r="9" spans="1:3" ht="25.5" customHeight="1">
      <c r="B9" s="24" t="s">
        <v>58</v>
      </c>
      <c r="C9" s="25"/>
    </row>
    <row r="10" spans="1:3" ht="25.5" customHeight="1">
      <c r="B10" s="24" t="s">
        <v>59</v>
      </c>
      <c r="C10" s="25"/>
    </row>
    <row r="11" spans="1:3" ht="25.5" customHeight="1">
      <c r="B11" s="24" t="s">
        <v>60</v>
      </c>
      <c r="C11" s="25"/>
    </row>
    <row r="12" spans="1:3" ht="25.5" customHeight="1">
      <c r="B12" s="24" t="s">
        <v>61</v>
      </c>
      <c r="C12" s="25"/>
    </row>
    <row r="13" spans="1:3" ht="25.5" customHeight="1">
      <c r="B13" s="24" t="s">
        <v>62</v>
      </c>
      <c r="C13" s="25"/>
    </row>
    <row r="14" spans="1:3" ht="25.5" customHeight="1">
      <c r="B14" s="24" t="s">
        <v>63</v>
      </c>
      <c r="C14" s="25"/>
    </row>
    <row r="15" spans="1:3" ht="25.5" customHeight="1">
      <c r="B15" s="24" t="s">
        <v>64</v>
      </c>
      <c r="C15" s="25"/>
    </row>
    <row r="16" spans="1:3" ht="25.5" customHeight="1">
      <c r="B16" s="24" t="s">
        <v>65</v>
      </c>
      <c r="C16" s="25"/>
    </row>
    <row r="17" spans="2:3" ht="25.5" customHeight="1">
      <c r="B17" s="24" t="s">
        <v>66</v>
      </c>
      <c r="C17" s="25"/>
    </row>
    <row r="18" spans="2:3" ht="25.5" customHeight="1">
      <c r="B18" s="24" t="s">
        <v>67</v>
      </c>
      <c r="C18" s="25"/>
    </row>
    <row r="19" spans="2:3" ht="25.5" customHeight="1">
      <c r="B19" s="24" t="s">
        <v>68</v>
      </c>
      <c r="C19" s="25"/>
    </row>
    <row r="20" spans="2:3" ht="25.5" customHeight="1">
      <c r="B20" s="24" t="s">
        <v>69</v>
      </c>
      <c r="C20" s="25"/>
    </row>
    <row r="21" spans="2:3" ht="25.5" customHeight="1">
      <c r="B21" s="24" t="s">
        <v>70</v>
      </c>
      <c r="C21" s="25"/>
    </row>
    <row r="22" spans="2:3" ht="25.5" customHeight="1">
      <c r="B22" s="24" t="s">
        <v>71</v>
      </c>
      <c r="C22" s="25"/>
    </row>
    <row r="23" spans="2:3" ht="25.5" customHeight="1">
      <c r="B23" s="24" t="s">
        <v>72</v>
      </c>
      <c r="C23" s="25"/>
    </row>
    <row r="24" spans="2:3" ht="25.5" customHeight="1">
      <c r="B24" s="24" t="s">
        <v>73</v>
      </c>
      <c r="C24" s="25"/>
    </row>
    <row r="25" spans="2:3" ht="25.5" customHeight="1">
      <c r="B25" s="24" t="s">
        <v>74</v>
      </c>
      <c r="C25" s="25"/>
    </row>
    <row r="26" spans="2:3" ht="25.5" customHeight="1">
      <c r="B26" s="24" t="s">
        <v>75</v>
      </c>
      <c r="C26" s="25"/>
    </row>
    <row r="27" spans="2:3" ht="25.5" customHeight="1">
      <c r="B27" s="24" t="s">
        <v>76</v>
      </c>
      <c r="C27" s="25"/>
    </row>
    <row r="28" spans="2:3" ht="25.5" customHeight="1">
      <c r="B28" s="24" t="s">
        <v>77</v>
      </c>
      <c r="C28" s="25"/>
    </row>
    <row r="29" spans="2:3" ht="25.5" customHeight="1">
      <c r="B29" s="24" t="s">
        <v>78</v>
      </c>
      <c r="C29" s="25"/>
    </row>
  </sheetData>
  <mergeCells count="1">
    <mergeCell ref="A1:C1"/>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
  <sheetViews>
    <sheetView showGridLines="0" zoomScaleNormal="100" workbookViewId="0">
      <pane ySplit="2" topLeftCell="A5" activePane="bottomLeft" state="frozen"/>
      <selection pane="bottomLeft" activeCell="B20" sqref="B20"/>
    </sheetView>
  </sheetViews>
  <sheetFormatPr defaultColWidth="8.5703125" defaultRowHeight="14.45"/>
  <cols>
    <col min="1" max="1" width="10" customWidth="1"/>
    <col min="2" max="2" width="68" customWidth="1"/>
    <col min="3" max="3" width="15" customWidth="1"/>
    <col min="4" max="4" width="8" customWidth="1"/>
    <col min="5" max="5" width="22" customWidth="1"/>
    <col min="6" max="6" width="48" customWidth="1"/>
    <col min="7" max="7" width="32" customWidth="1"/>
    <col min="8" max="9" width="12" hidden="1" customWidth="1"/>
  </cols>
  <sheetData>
    <row r="1" spans="1:9" ht="27.75" customHeight="1">
      <c r="A1" s="10" t="s">
        <v>79</v>
      </c>
      <c r="B1" s="18"/>
      <c r="C1" s="18"/>
      <c r="D1" s="18"/>
      <c r="E1" s="18"/>
      <c r="F1" s="18"/>
      <c r="G1" s="18"/>
      <c r="H1" s="18"/>
      <c r="I1" s="18"/>
    </row>
    <row r="2" spans="1:9" ht="31.5" customHeight="1">
      <c r="A2" s="1" t="s">
        <v>80</v>
      </c>
      <c r="B2" s="1" t="s">
        <v>81</v>
      </c>
      <c r="C2" s="1" t="s">
        <v>82</v>
      </c>
      <c r="D2" s="1" t="s">
        <v>83</v>
      </c>
      <c r="E2" s="1" t="s">
        <v>84</v>
      </c>
      <c r="F2" s="1" t="s">
        <v>85</v>
      </c>
      <c r="G2" s="1" t="s">
        <v>86</v>
      </c>
      <c r="H2" s="1" t="s">
        <v>87</v>
      </c>
      <c r="I2" s="1" t="s">
        <v>88</v>
      </c>
    </row>
    <row r="3" spans="1:9" ht="36" customHeight="1">
      <c r="A3" s="23" t="s">
        <v>89</v>
      </c>
      <c r="B3" s="22" t="s">
        <v>90</v>
      </c>
      <c r="C3" s="26" t="s">
        <v>91</v>
      </c>
      <c r="D3" s="23">
        <v>3</v>
      </c>
      <c r="E3" s="27"/>
      <c r="F3" s="28"/>
      <c r="G3" s="28"/>
      <c r="H3" s="29">
        <f t="shared" ref="H3:H15" si="0">IF(E3="No Aplica",0,D3)</f>
        <v>3</v>
      </c>
      <c r="I3" s="29">
        <f t="shared" ref="I3:I15" si="1">IF(E3="Cumple",D3,IF(E3="Cumple Parcialmente",D3*0.5,IF(E3="No Cumple",0,0)))</f>
        <v>0</v>
      </c>
    </row>
    <row r="4" spans="1:9" ht="36" customHeight="1">
      <c r="A4" s="23" t="s">
        <v>92</v>
      </c>
      <c r="B4" s="22" t="s">
        <v>93</v>
      </c>
      <c r="C4" s="26" t="s">
        <v>91</v>
      </c>
      <c r="D4" s="23">
        <v>2</v>
      </c>
      <c r="E4" s="27"/>
      <c r="F4" s="28"/>
      <c r="G4" s="28"/>
      <c r="H4" s="29">
        <f t="shared" si="0"/>
        <v>2</v>
      </c>
      <c r="I4" s="29">
        <f t="shared" si="1"/>
        <v>0</v>
      </c>
    </row>
    <row r="5" spans="1:9" ht="36" customHeight="1">
      <c r="A5" s="23" t="s">
        <v>94</v>
      </c>
      <c r="B5" s="22" t="s">
        <v>95</v>
      </c>
      <c r="C5" s="26" t="s">
        <v>91</v>
      </c>
      <c r="D5" s="23">
        <v>3</v>
      </c>
      <c r="E5" s="27"/>
      <c r="F5" s="28"/>
      <c r="G5" s="28"/>
      <c r="H5" s="29">
        <f t="shared" si="0"/>
        <v>3</v>
      </c>
      <c r="I5" s="29">
        <f t="shared" si="1"/>
        <v>0</v>
      </c>
    </row>
    <row r="6" spans="1:9" ht="36" customHeight="1">
      <c r="A6" s="23" t="s">
        <v>96</v>
      </c>
      <c r="B6" s="22" t="s">
        <v>97</v>
      </c>
      <c r="C6" s="26" t="s">
        <v>91</v>
      </c>
      <c r="D6" s="23">
        <v>2</v>
      </c>
      <c r="E6" s="27"/>
      <c r="F6" s="28"/>
      <c r="G6" s="28"/>
      <c r="H6" s="29">
        <f t="shared" si="0"/>
        <v>2</v>
      </c>
      <c r="I6" s="29">
        <f t="shared" si="1"/>
        <v>0</v>
      </c>
    </row>
    <row r="7" spans="1:9" ht="36" customHeight="1">
      <c r="A7" s="23" t="s">
        <v>98</v>
      </c>
      <c r="B7" s="22" t="s">
        <v>99</v>
      </c>
      <c r="C7" s="26" t="s">
        <v>91</v>
      </c>
      <c r="D7" s="23">
        <v>3</v>
      </c>
      <c r="E7" s="27"/>
      <c r="F7" s="28"/>
      <c r="G7" s="28"/>
      <c r="H7" s="29">
        <f t="shared" si="0"/>
        <v>3</v>
      </c>
      <c r="I7" s="29">
        <f t="shared" si="1"/>
        <v>0</v>
      </c>
    </row>
    <row r="8" spans="1:9" ht="36" customHeight="1">
      <c r="A8" s="23" t="s">
        <v>100</v>
      </c>
      <c r="B8" s="22" t="s">
        <v>101</v>
      </c>
      <c r="C8" s="26" t="s">
        <v>91</v>
      </c>
      <c r="D8" s="23">
        <v>2</v>
      </c>
      <c r="E8" s="27"/>
      <c r="F8" s="28"/>
      <c r="G8" s="28"/>
      <c r="H8" s="29">
        <f t="shared" si="0"/>
        <v>2</v>
      </c>
      <c r="I8" s="29">
        <f t="shared" si="1"/>
        <v>0</v>
      </c>
    </row>
    <row r="9" spans="1:9" ht="36" customHeight="1">
      <c r="A9" s="23" t="s">
        <v>102</v>
      </c>
      <c r="B9" s="22" t="s">
        <v>103</v>
      </c>
      <c r="C9" s="26" t="s">
        <v>91</v>
      </c>
      <c r="D9" s="23">
        <v>3</v>
      </c>
      <c r="E9" s="27"/>
      <c r="F9" s="28"/>
      <c r="G9" s="28"/>
      <c r="H9" s="29">
        <f t="shared" si="0"/>
        <v>3</v>
      </c>
      <c r="I9" s="29">
        <f t="shared" si="1"/>
        <v>0</v>
      </c>
    </row>
    <row r="10" spans="1:9" ht="36" customHeight="1">
      <c r="A10" s="23" t="s">
        <v>104</v>
      </c>
      <c r="B10" s="22" t="s">
        <v>105</v>
      </c>
      <c r="C10" s="26" t="s">
        <v>91</v>
      </c>
      <c r="D10" s="23">
        <v>2</v>
      </c>
      <c r="E10" s="27"/>
      <c r="F10" s="28"/>
      <c r="G10" s="28"/>
      <c r="H10" s="29">
        <f t="shared" si="0"/>
        <v>2</v>
      </c>
      <c r="I10" s="29">
        <f t="shared" si="1"/>
        <v>0</v>
      </c>
    </row>
    <row r="11" spans="1:9" ht="36" customHeight="1">
      <c r="A11" s="23" t="s">
        <v>106</v>
      </c>
      <c r="B11" s="22" t="s">
        <v>107</v>
      </c>
      <c r="C11" s="27" t="s">
        <v>108</v>
      </c>
      <c r="D11" s="23">
        <v>1</v>
      </c>
      <c r="E11" s="27"/>
      <c r="F11" s="28"/>
      <c r="G11" s="28"/>
      <c r="H11" s="29">
        <f t="shared" si="0"/>
        <v>1</v>
      </c>
      <c r="I11" s="29">
        <f t="shared" si="1"/>
        <v>0</v>
      </c>
    </row>
    <row r="12" spans="1:9" ht="36" customHeight="1">
      <c r="A12" s="23" t="s">
        <v>109</v>
      </c>
      <c r="B12" s="22" t="s">
        <v>110</v>
      </c>
      <c r="C12" s="26" t="s">
        <v>91</v>
      </c>
      <c r="D12" s="23">
        <v>2</v>
      </c>
      <c r="E12" s="27"/>
      <c r="F12" s="28"/>
      <c r="G12" s="28"/>
      <c r="H12" s="29">
        <f t="shared" si="0"/>
        <v>2</v>
      </c>
      <c r="I12" s="29">
        <f t="shared" si="1"/>
        <v>0</v>
      </c>
    </row>
    <row r="13" spans="1:9" ht="36" customHeight="1">
      <c r="A13" s="23" t="s">
        <v>111</v>
      </c>
      <c r="B13" s="22" t="s">
        <v>112</v>
      </c>
      <c r="C13" s="26" t="s">
        <v>91</v>
      </c>
      <c r="D13" s="23">
        <v>3</v>
      </c>
      <c r="E13" s="27"/>
      <c r="F13" s="28"/>
      <c r="G13" s="28"/>
      <c r="H13" s="29">
        <f t="shared" si="0"/>
        <v>3</v>
      </c>
      <c r="I13" s="29">
        <f t="shared" si="1"/>
        <v>0</v>
      </c>
    </row>
    <row r="14" spans="1:9" ht="36" customHeight="1">
      <c r="A14" s="23" t="s">
        <v>113</v>
      </c>
      <c r="B14" s="22" t="s">
        <v>114</v>
      </c>
      <c r="C14" s="26" t="s">
        <v>91</v>
      </c>
      <c r="D14" s="23">
        <v>2</v>
      </c>
      <c r="E14" s="27"/>
      <c r="F14" s="28"/>
      <c r="G14" s="28"/>
      <c r="H14" s="29">
        <f t="shared" si="0"/>
        <v>2</v>
      </c>
      <c r="I14" s="29">
        <f t="shared" si="1"/>
        <v>0</v>
      </c>
    </row>
    <row r="15" spans="1:9" ht="36" customHeight="1">
      <c r="A15" s="23" t="s">
        <v>115</v>
      </c>
      <c r="B15" s="22" t="s">
        <v>116</v>
      </c>
      <c r="C15" s="27" t="s">
        <v>108</v>
      </c>
      <c r="D15" s="23">
        <v>1</v>
      </c>
      <c r="E15" s="27"/>
      <c r="F15" s="28"/>
      <c r="G15" s="28"/>
      <c r="H15" s="29">
        <f t="shared" si="0"/>
        <v>1</v>
      </c>
      <c r="I15" s="29">
        <f t="shared" si="1"/>
        <v>0</v>
      </c>
    </row>
    <row r="17" spans="1:8" ht="25.5" customHeight="1">
      <c r="A17" s="30" t="s">
        <v>117</v>
      </c>
      <c r="B17" s="19" t="s">
        <v>118</v>
      </c>
      <c r="C17" s="23">
        <f>13</f>
        <v>13</v>
      </c>
      <c r="D17" s="23">
        <f>SUM(D3:D15)</f>
        <v>29</v>
      </c>
      <c r="E17" s="31" t="s">
        <v>119</v>
      </c>
      <c r="F17" s="23">
        <f>SUM(H3:H15)</f>
        <v>29</v>
      </c>
      <c r="G17" s="32" t="s">
        <v>120</v>
      </c>
      <c r="H17" s="33">
        <f>IFERROR(SUM(I3:I15)/SUM(H3:H15),0)</f>
        <v>0</v>
      </c>
    </row>
  </sheetData>
  <mergeCells count="1">
    <mergeCell ref="A1:I1"/>
  </mergeCells>
  <conditionalFormatting sqref="E3:E15">
    <cfRule type="expression" dxfId="63" priority="2">
      <formula>$E3="Cumple"</formula>
    </cfRule>
    <cfRule type="expression" dxfId="62" priority="3">
      <formula>$E3="Cumple Parcialmente"</formula>
    </cfRule>
    <cfRule type="expression" dxfId="61" priority="4">
      <formula>$E3="No Cumple"</formula>
    </cfRule>
    <cfRule type="expression" dxfId="60" priority="5">
      <formula>$E3="No Aplica"</formula>
    </cfRule>
  </conditionalFormatting>
  <dataValidations count="1">
    <dataValidation type="list" allowBlank="1" errorTitle="Entrada inválida" error="Valor inválido. Seleccione de la lista." promptTitle="Nivel de cumplimiento" prompt="Seleccione: Cumple / Cumple Parcialmente / No Cumple / No Aplica" sqref="E3:E15" xr:uid="{00000000-0002-0000-0200-000000000000}">
      <formula1>"Cumple,Cumple Parcialmente,No Cumple,No Aplica"</formula1>
      <formula2>0</formula2>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0"/>
  <sheetViews>
    <sheetView showGridLines="0" zoomScaleNormal="100" workbookViewId="0">
      <pane ySplit="3" topLeftCell="A18" activePane="bottomLeft" state="frozen"/>
      <selection pane="bottomLeft" activeCell="B29" sqref="B29"/>
    </sheetView>
  </sheetViews>
  <sheetFormatPr defaultColWidth="8.5703125" defaultRowHeight="14.45"/>
  <cols>
    <col min="1" max="1" width="10" customWidth="1"/>
    <col min="2" max="2" width="68" customWidth="1"/>
    <col min="3" max="3" width="15" customWidth="1"/>
    <col min="4" max="4" width="8" customWidth="1"/>
    <col min="5" max="5" width="22" customWidth="1"/>
    <col min="6" max="6" width="48" customWidth="1"/>
    <col min="7" max="7" width="32" customWidth="1"/>
    <col min="8" max="9" width="12" hidden="1" customWidth="1"/>
  </cols>
  <sheetData>
    <row r="1" spans="1:9" ht="27.75" customHeight="1">
      <c r="A1" s="10" t="s">
        <v>121</v>
      </c>
      <c r="B1" s="18"/>
      <c r="C1" s="18"/>
      <c r="D1" s="18"/>
      <c r="E1" s="18"/>
      <c r="F1" s="18"/>
      <c r="G1" s="18"/>
      <c r="H1" s="18"/>
      <c r="I1" s="18"/>
    </row>
    <row r="2" spans="1:9" ht="30" customHeight="1">
      <c r="A2" s="11" t="s">
        <v>122</v>
      </c>
      <c r="B2" s="34"/>
      <c r="C2" s="34"/>
      <c r="D2" s="34"/>
      <c r="E2" s="34"/>
      <c r="F2" s="34"/>
      <c r="G2" s="34"/>
      <c r="H2" s="34"/>
      <c r="I2" s="34"/>
    </row>
    <row r="3" spans="1:9" ht="31.5" customHeight="1">
      <c r="A3" s="1" t="s">
        <v>80</v>
      </c>
      <c r="B3" s="1" t="s">
        <v>81</v>
      </c>
      <c r="C3" s="1" t="s">
        <v>82</v>
      </c>
      <c r="D3" s="1" t="s">
        <v>83</v>
      </c>
      <c r="E3" s="1" t="s">
        <v>84</v>
      </c>
      <c r="F3" s="1" t="s">
        <v>85</v>
      </c>
      <c r="G3" s="1" t="s">
        <v>86</v>
      </c>
      <c r="H3" s="1" t="s">
        <v>87</v>
      </c>
      <c r="I3" s="1" t="s">
        <v>88</v>
      </c>
    </row>
    <row r="4" spans="1:9" ht="36" customHeight="1">
      <c r="A4" s="23" t="s">
        <v>123</v>
      </c>
      <c r="B4" s="22" t="s">
        <v>124</v>
      </c>
      <c r="C4" s="26" t="s">
        <v>91</v>
      </c>
      <c r="D4" s="23">
        <v>2</v>
      </c>
      <c r="E4" s="27"/>
      <c r="F4" s="28"/>
      <c r="G4" s="28"/>
      <c r="H4" s="29">
        <f t="shared" ref="H4:H28" si="0">IF(E4="No Aplica",0,D4)</f>
        <v>2</v>
      </c>
      <c r="I4" s="29">
        <f t="shared" ref="I4:I28" si="1">IF(E4="Cumple",D4,IF(E4="Cumple Parcialmente",D4*0.5,IF(E4="No Cumple",0,0)))</f>
        <v>0</v>
      </c>
    </row>
    <row r="5" spans="1:9" ht="36" customHeight="1">
      <c r="A5" s="23" t="s">
        <v>125</v>
      </c>
      <c r="B5" s="22" t="s">
        <v>126</v>
      </c>
      <c r="C5" s="26" t="s">
        <v>91</v>
      </c>
      <c r="D5" s="23">
        <v>3</v>
      </c>
      <c r="E5" s="27"/>
      <c r="F5" s="28"/>
      <c r="G5" s="28"/>
      <c r="H5" s="29">
        <f t="shared" si="0"/>
        <v>3</v>
      </c>
      <c r="I5" s="29">
        <f t="shared" si="1"/>
        <v>0</v>
      </c>
    </row>
    <row r="6" spans="1:9" ht="36" customHeight="1">
      <c r="A6" s="23" t="s">
        <v>127</v>
      </c>
      <c r="B6" s="22" t="s">
        <v>128</v>
      </c>
      <c r="C6" s="26" t="s">
        <v>91</v>
      </c>
      <c r="D6" s="23">
        <v>3</v>
      </c>
      <c r="E6" s="27"/>
      <c r="F6" s="28"/>
      <c r="G6" s="28"/>
      <c r="H6" s="29">
        <f t="shared" si="0"/>
        <v>3</v>
      </c>
      <c r="I6" s="29">
        <f t="shared" si="1"/>
        <v>0</v>
      </c>
    </row>
    <row r="7" spans="1:9" ht="36" customHeight="1">
      <c r="A7" s="23" t="s">
        <v>129</v>
      </c>
      <c r="B7" s="22" t="s">
        <v>130</v>
      </c>
      <c r="C7" s="26" t="s">
        <v>91</v>
      </c>
      <c r="D7" s="23">
        <v>2</v>
      </c>
      <c r="E7" s="27"/>
      <c r="F7" s="28"/>
      <c r="G7" s="28"/>
      <c r="H7" s="29">
        <f t="shared" si="0"/>
        <v>2</v>
      </c>
      <c r="I7" s="29">
        <f t="shared" si="1"/>
        <v>0</v>
      </c>
    </row>
    <row r="8" spans="1:9" ht="36" customHeight="1">
      <c r="A8" s="23" t="s">
        <v>131</v>
      </c>
      <c r="B8" s="22" t="s">
        <v>132</v>
      </c>
      <c r="C8" s="26" t="s">
        <v>91</v>
      </c>
      <c r="D8" s="23">
        <v>3</v>
      </c>
      <c r="E8" s="27"/>
      <c r="F8" s="28"/>
      <c r="G8" s="28"/>
      <c r="H8" s="29">
        <f t="shared" si="0"/>
        <v>3</v>
      </c>
      <c r="I8" s="29">
        <f t="shared" si="1"/>
        <v>0</v>
      </c>
    </row>
    <row r="9" spans="1:9" ht="42.95" customHeight="1">
      <c r="A9" s="23" t="s">
        <v>133</v>
      </c>
      <c r="B9" s="22" t="s">
        <v>134</v>
      </c>
      <c r="C9" s="26" t="s">
        <v>91</v>
      </c>
      <c r="D9" s="23">
        <v>3</v>
      </c>
      <c r="E9" s="27"/>
      <c r="F9" s="28"/>
      <c r="G9" s="28"/>
      <c r="H9" s="29">
        <f t="shared" si="0"/>
        <v>3</v>
      </c>
      <c r="I9" s="29">
        <f t="shared" si="1"/>
        <v>0</v>
      </c>
    </row>
    <row r="10" spans="1:9" ht="36" customHeight="1">
      <c r="A10" s="23" t="s">
        <v>135</v>
      </c>
      <c r="B10" s="22" t="s">
        <v>136</v>
      </c>
      <c r="C10" s="26" t="s">
        <v>91</v>
      </c>
      <c r="D10" s="23">
        <v>3</v>
      </c>
      <c r="E10" s="27"/>
      <c r="F10" s="28"/>
      <c r="G10" s="28"/>
      <c r="H10" s="29">
        <f t="shared" si="0"/>
        <v>3</v>
      </c>
      <c r="I10" s="29">
        <f t="shared" si="1"/>
        <v>0</v>
      </c>
    </row>
    <row r="11" spans="1:9" ht="36" customHeight="1">
      <c r="A11" s="23" t="s">
        <v>137</v>
      </c>
      <c r="B11" s="22" t="s">
        <v>138</v>
      </c>
      <c r="C11" s="26" t="s">
        <v>91</v>
      </c>
      <c r="D11" s="23">
        <v>3</v>
      </c>
      <c r="E11" s="27"/>
      <c r="F11" s="28"/>
      <c r="G11" s="28"/>
      <c r="H11" s="29">
        <f t="shared" si="0"/>
        <v>3</v>
      </c>
      <c r="I11" s="29">
        <f t="shared" si="1"/>
        <v>0</v>
      </c>
    </row>
    <row r="12" spans="1:9" ht="36" customHeight="1">
      <c r="A12" s="23" t="s">
        <v>139</v>
      </c>
      <c r="B12" s="22" t="s">
        <v>140</v>
      </c>
      <c r="C12" s="26" t="s">
        <v>91</v>
      </c>
      <c r="D12" s="23">
        <v>3</v>
      </c>
      <c r="E12" s="27"/>
      <c r="F12" s="28"/>
      <c r="G12" s="28"/>
      <c r="H12" s="29">
        <f t="shared" si="0"/>
        <v>3</v>
      </c>
      <c r="I12" s="29">
        <f t="shared" si="1"/>
        <v>0</v>
      </c>
    </row>
    <row r="13" spans="1:9" ht="36" customHeight="1">
      <c r="A13" s="23" t="s">
        <v>141</v>
      </c>
      <c r="B13" s="22" t="s">
        <v>142</v>
      </c>
      <c r="C13" s="26" t="s">
        <v>91</v>
      </c>
      <c r="D13" s="23">
        <v>2</v>
      </c>
      <c r="E13" s="27"/>
      <c r="F13" s="28"/>
      <c r="G13" s="28"/>
      <c r="H13" s="29">
        <f t="shared" si="0"/>
        <v>2</v>
      </c>
      <c r="I13" s="29">
        <f t="shared" si="1"/>
        <v>0</v>
      </c>
    </row>
    <row r="14" spans="1:9" ht="36" customHeight="1">
      <c r="A14" s="23" t="s">
        <v>143</v>
      </c>
      <c r="B14" s="22" t="s">
        <v>144</v>
      </c>
      <c r="C14" s="26" t="s">
        <v>91</v>
      </c>
      <c r="D14" s="23">
        <v>3</v>
      </c>
      <c r="E14" s="27"/>
      <c r="F14" s="28"/>
      <c r="G14" s="28"/>
      <c r="H14" s="29">
        <f t="shared" si="0"/>
        <v>3</v>
      </c>
      <c r="I14" s="29">
        <f t="shared" si="1"/>
        <v>0</v>
      </c>
    </row>
    <row r="15" spans="1:9" ht="36" customHeight="1">
      <c r="A15" s="23" t="s">
        <v>145</v>
      </c>
      <c r="B15" s="22" t="s">
        <v>146</v>
      </c>
      <c r="C15" s="27" t="s">
        <v>108</v>
      </c>
      <c r="D15" s="23">
        <v>1</v>
      </c>
      <c r="E15" s="27"/>
      <c r="F15" s="28"/>
      <c r="G15" s="28"/>
      <c r="H15" s="29">
        <f t="shared" si="0"/>
        <v>1</v>
      </c>
      <c r="I15" s="29">
        <f t="shared" si="1"/>
        <v>0</v>
      </c>
    </row>
    <row r="16" spans="1:9" ht="36" customHeight="1">
      <c r="A16" s="23" t="s">
        <v>147</v>
      </c>
      <c r="B16" s="22" t="s">
        <v>148</v>
      </c>
      <c r="C16" s="26" t="s">
        <v>91</v>
      </c>
      <c r="D16" s="23">
        <v>2</v>
      </c>
      <c r="E16" s="27"/>
      <c r="F16" s="28"/>
      <c r="G16" s="28"/>
      <c r="H16" s="29">
        <f t="shared" si="0"/>
        <v>2</v>
      </c>
      <c r="I16" s="29">
        <f t="shared" si="1"/>
        <v>0</v>
      </c>
    </row>
    <row r="17" spans="1:9" ht="36" customHeight="1">
      <c r="A17" s="23" t="s">
        <v>149</v>
      </c>
      <c r="B17" s="22" t="s">
        <v>150</v>
      </c>
      <c r="C17" s="26" t="s">
        <v>91</v>
      </c>
      <c r="D17" s="23">
        <v>2</v>
      </c>
      <c r="E17" s="27"/>
      <c r="F17" s="28"/>
      <c r="G17" s="28"/>
      <c r="H17" s="29">
        <f t="shared" si="0"/>
        <v>2</v>
      </c>
      <c r="I17" s="29">
        <f t="shared" si="1"/>
        <v>0</v>
      </c>
    </row>
    <row r="18" spans="1:9" ht="36" customHeight="1">
      <c r="A18" s="23" t="s">
        <v>151</v>
      </c>
      <c r="B18" s="22" t="s">
        <v>152</v>
      </c>
      <c r="C18" s="26" t="s">
        <v>91</v>
      </c>
      <c r="D18" s="23">
        <v>3</v>
      </c>
      <c r="E18" s="27"/>
      <c r="F18" s="28"/>
      <c r="G18" s="28"/>
      <c r="H18" s="29">
        <f t="shared" si="0"/>
        <v>3</v>
      </c>
      <c r="I18" s="29">
        <f t="shared" si="1"/>
        <v>0</v>
      </c>
    </row>
    <row r="19" spans="1:9" ht="36" customHeight="1">
      <c r="A19" s="23" t="s">
        <v>153</v>
      </c>
      <c r="B19" s="22" t="s">
        <v>154</v>
      </c>
      <c r="C19" s="26" t="s">
        <v>91</v>
      </c>
      <c r="D19" s="23">
        <v>3</v>
      </c>
      <c r="E19" s="27"/>
      <c r="F19" s="28"/>
      <c r="G19" s="28"/>
      <c r="H19" s="29">
        <f t="shared" si="0"/>
        <v>3</v>
      </c>
      <c r="I19" s="29">
        <f t="shared" si="1"/>
        <v>0</v>
      </c>
    </row>
    <row r="20" spans="1:9" ht="36" customHeight="1">
      <c r="A20" s="23" t="s">
        <v>155</v>
      </c>
      <c r="B20" s="22" t="s">
        <v>156</v>
      </c>
      <c r="C20" s="26" t="s">
        <v>91</v>
      </c>
      <c r="D20" s="23">
        <v>2</v>
      </c>
      <c r="E20" s="27"/>
      <c r="F20" s="28"/>
      <c r="G20" s="28"/>
      <c r="H20" s="29">
        <f t="shared" si="0"/>
        <v>2</v>
      </c>
      <c r="I20" s="29">
        <f t="shared" si="1"/>
        <v>0</v>
      </c>
    </row>
    <row r="21" spans="1:9" ht="36" customHeight="1">
      <c r="A21" s="23" t="s">
        <v>157</v>
      </c>
      <c r="B21" s="22" t="s">
        <v>158</v>
      </c>
      <c r="C21" s="26" t="s">
        <v>91</v>
      </c>
      <c r="D21" s="23">
        <v>3</v>
      </c>
      <c r="E21" s="27"/>
      <c r="F21" s="28"/>
      <c r="G21" s="28"/>
      <c r="H21" s="29">
        <f t="shared" si="0"/>
        <v>3</v>
      </c>
      <c r="I21" s="29">
        <f t="shared" si="1"/>
        <v>0</v>
      </c>
    </row>
    <row r="22" spans="1:9" ht="36" customHeight="1">
      <c r="A22" s="23" t="s">
        <v>159</v>
      </c>
      <c r="B22" s="22" t="s">
        <v>160</v>
      </c>
      <c r="C22" s="26" t="s">
        <v>91</v>
      </c>
      <c r="D22" s="23">
        <v>1</v>
      </c>
      <c r="E22" s="27"/>
      <c r="F22" s="28"/>
      <c r="G22" s="28"/>
      <c r="H22" s="29">
        <f t="shared" si="0"/>
        <v>1</v>
      </c>
      <c r="I22" s="29">
        <f t="shared" si="1"/>
        <v>0</v>
      </c>
    </row>
    <row r="23" spans="1:9" ht="36" customHeight="1">
      <c r="A23" s="23" t="s">
        <v>161</v>
      </c>
      <c r="B23" s="22" t="s">
        <v>162</v>
      </c>
      <c r="C23" s="26" t="s">
        <v>91</v>
      </c>
      <c r="D23" s="23">
        <v>2</v>
      </c>
      <c r="E23" s="27"/>
      <c r="F23" s="28"/>
      <c r="G23" s="28"/>
      <c r="H23" s="29">
        <f t="shared" si="0"/>
        <v>2</v>
      </c>
      <c r="I23" s="29">
        <f t="shared" si="1"/>
        <v>0</v>
      </c>
    </row>
    <row r="24" spans="1:9" ht="36" customHeight="1">
      <c r="A24" s="23" t="s">
        <v>163</v>
      </c>
      <c r="B24" s="22" t="s">
        <v>164</v>
      </c>
      <c r="C24" s="27" t="s">
        <v>108</v>
      </c>
      <c r="D24" s="23">
        <v>1</v>
      </c>
      <c r="E24" s="27"/>
      <c r="F24" s="28"/>
      <c r="G24" s="28"/>
      <c r="H24" s="29">
        <f t="shared" si="0"/>
        <v>1</v>
      </c>
      <c r="I24" s="29">
        <f t="shared" si="1"/>
        <v>0</v>
      </c>
    </row>
    <row r="25" spans="1:9" ht="36" customHeight="1">
      <c r="A25" s="23" t="s">
        <v>165</v>
      </c>
      <c r="B25" s="22" t="s">
        <v>166</v>
      </c>
      <c r="C25" s="26" t="s">
        <v>91</v>
      </c>
      <c r="D25" s="23">
        <v>3</v>
      </c>
      <c r="E25" s="27"/>
      <c r="F25" s="28"/>
      <c r="G25" s="28"/>
      <c r="H25" s="29">
        <f t="shared" si="0"/>
        <v>3</v>
      </c>
      <c r="I25" s="29">
        <f t="shared" si="1"/>
        <v>0</v>
      </c>
    </row>
    <row r="26" spans="1:9" ht="36" customHeight="1">
      <c r="A26" s="23" t="s">
        <v>167</v>
      </c>
      <c r="B26" s="22" t="s">
        <v>168</v>
      </c>
      <c r="C26" s="27" t="s">
        <v>108</v>
      </c>
      <c r="D26" s="23">
        <v>2</v>
      </c>
      <c r="E26" s="27"/>
      <c r="F26" s="28"/>
      <c r="G26" s="28"/>
      <c r="H26" s="29">
        <f t="shared" si="0"/>
        <v>2</v>
      </c>
      <c r="I26" s="29">
        <f t="shared" si="1"/>
        <v>0</v>
      </c>
    </row>
    <row r="27" spans="1:9" ht="36" customHeight="1">
      <c r="A27" s="23" t="s">
        <v>169</v>
      </c>
      <c r="B27" s="22" t="s">
        <v>170</v>
      </c>
      <c r="C27" s="26" t="s">
        <v>91</v>
      </c>
      <c r="D27" s="23">
        <v>2</v>
      </c>
      <c r="E27" s="27"/>
      <c r="F27" s="28"/>
      <c r="G27" s="28"/>
      <c r="H27" s="29">
        <f t="shared" si="0"/>
        <v>2</v>
      </c>
      <c r="I27" s="29">
        <f t="shared" si="1"/>
        <v>0</v>
      </c>
    </row>
    <row r="28" spans="1:9" ht="36" customHeight="1">
      <c r="A28" s="23" t="s">
        <v>171</v>
      </c>
      <c r="B28" s="22" t="s">
        <v>172</v>
      </c>
      <c r="C28" s="26" t="s">
        <v>91</v>
      </c>
      <c r="D28" s="23">
        <v>3</v>
      </c>
      <c r="E28" s="27"/>
      <c r="F28" s="28"/>
      <c r="G28" s="28"/>
      <c r="H28" s="29">
        <f t="shared" si="0"/>
        <v>3</v>
      </c>
      <c r="I28" s="29">
        <f t="shared" si="1"/>
        <v>0</v>
      </c>
    </row>
    <row r="30" spans="1:9" ht="25.5" customHeight="1">
      <c r="A30" s="30" t="s">
        <v>117</v>
      </c>
      <c r="B30" s="19" t="s">
        <v>118</v>
      </c>
      <c r="C30" s="23">
        <f>25</f>
        <v>25</v>
      </c>
      <c r="D30" s="23">
        <f>SUM(D4:D28)</f>
        <v>60</v>
      </c>
      <c r="E30" s="31" t="s">
        <v>119</v>
      </c>
      <c r="F30" s="23">
        <f>SUM(H4:H28)</f>
        <v>60</v>
      </c>
      <c r="G30" s="32" t="s">
        <v>120</v>
      </c>
      <c r="H30" s="33">
        <f>IFERROR(SUM(I4:I28)/SUM(H4:H28),0)</f>
        <v>0</v>
      </c>
    </row>
  </sheetData>
  <mergeCells count="2">
    <mergeCell ref="A1:I1"/>
    <mergeCell ref="A2:I2"/>
  </mergeCells>
  <conditionalFormatting sqref="E4:E28">
    <cfRule type="expression" dxfId="59" priority="2">
      <formula>$E4="Cumple"</formula>
    </cfRule>
    <cfRule type="expression" dxfId="58" priority="3">
      <formula>$E4="Cumple Parcialmente"</formula>
    </cfRule>
    <cfRule type="expression" dxfId="57" priority="4">
      <formula>$E4="No Cumple"</formula>
    </cfRule>
    <cfRule type="expression" dxfId="56" priority="5">
      <formula>$E4="No Aplica"</formula>
    </cfRule>
  </conditionalFormatting>
  <dataValidations count="1">
    <dataValidation type="list" allowBlank="1" errorTitle="Entrada inválida" error="Valor inválido. Seleccione de la lista." promptTitle="Nivel de cumplimiento" prompt="Seleccione: Cumple / Cumple Parcialmente / No Cumple / No Aplica" sqref="E4:E28" xr:uid="{00000000-0002-0000-0300-000000000000}">
      <formula1>"Cumple,Cumple Parcialmente,No Cumple,No Aplica"</formula1>
      <formula2>0</formula2>
    </dataValidation>
  </dataValidation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9"/>
  <sheetViews>
    <sheetView showGridLines="0" zoomScaleNormal="100" workbookViewId="0">
      <pane ySplit="3" topLeftCell="A10" activePane="bottomLeft" state="frozen"/>
      <selection pane="bottomLeft" activeCell="B21" sqref="B21"/>
    </sheetView>
  </sheetViews>
  <sheetFormatPr defaultColWidth="8.5703125" defaultRowHeight="14.45"/>
  <cols>
    <col min="1" max="1" width="10" customWidth="1"/>
    <col min="2" max="2" width="68" customWidth="1"/>
    <col min="3" max="3" width="15" customWidth="1"/>
    <col min="4" max="4" width="8" customWidth="1"/>
    <col min="5" max="5" width="22" customWidth="1"/>
    <col min="6" max="6" width="48" customWidth="1"/>
    <col min="7" max="7" width="32" customWidth="1"/>
    <col min="8" max="9" width="12" hidden="1" customWidth="1"/>
  </cols>
  <sheetData>
    <row r="1" spans="1:9" ht="27.75" customHeight="1">
      <c r="A1" s="10" t="s">
        <v>173</v>
      </c>
      <c r="B1" s="18"/>
      <c r="C1" s="18"/>
      <c r="D1" s="18"/>
      <c r="E1" s="18"/>
      <c r="F1" s="18"/>
      <c r="G1" s="18"/>
      <c r="H1" s="18"/>
      <c r="I1" s="18"/>
    </row>
    <row r="2" spans="1:9" ht="30" customHeight="1">
      <c r="A2" s="11" t="s">
        <v>174</v>
      </c>
      <c r="B2" s="34"/>
      <c r="C2" s="34"/>
      <c r="D2" s="34"/>
      <c r="E2" s="34"/>
      <c r="F2" s="34"/>
      <c r="G2" s="34"/>
      <c r="H2" s="34"/>
      <c r="I2" s="34"/>
    </row>
    <row r="3" spans="1:9" ht="31.5" customHeight="1">
      <c r="A3" s="1" t="s">
        <v>80</v>
      </c>
      <c r="B3" s="1" t="s">
        <v>81</v>
      </c>
      <c r="C3" s="1" t="s">
        <v>82</v>
      </c>
      <c r="D3" s="1" t="s">
        <v>83</v>
      </c>
      <c r="E3" s="1" t="s">
        <v>84</v>
      </c>
      <c r="F3" s="1" t="s">
        <v>85</v>
      </c>
      <c r="G3" s="1" t="s">
        <v>86</v>
      </c>
      <c r="H3" s="1" t="s">
        <v>87</v>
      </c>
      <c r="I3" s="1" t="s">
        <v>88</v>
      </c>
    </row>
    <row r="4" spans="1:9" ht="36" customHeight="1">
      <c r="A4" s="23" t="s">
        <v>175</v>
      </c>
      <c r="B4" s="22" t="s">
        <v>176</v>
      </c>
      <c r="C4" s="26" t="s">
        <v>91</v>
      </c>
      <c r="D4" s="23">
        <v>3</v>
      </c>
      <c r="E4" s="27"/>
      <c r="F4" s="28"/>
      <c r="G4" s="28"/>
      <c r="H4" s="29">
        <f t="shared" ref="H4:H27" si="0">IF(E4="No Aplica",0,D4)</f>
        <v>3</v>
      </c>
      <c r="I4" s="29">
        <f t="shared" ref="I4:I27" si="1">IF(E4="Cumple",D4,IF(E4="Cumple Parcialmente",D4*0.5,IF(E4="No Cumple",0,0)))</f>
        <v>0</v>
      </c>
    </row>
    <row r="5" spans="1:9" ht="36" customHeight="1">
      <c r="A5" s="23" t="s">
        <v>177</v>
      </c>
      <c r="B5" s="22" t="s">
        <v>178</v>
      </c>
      <c r="C5" s="26" t="s">
        <v>91</v>
      </c>
      <c r="D5" s="23">
        <v>3</v>
      </c>
      <c r="E5" s="27"/>
      <c r="F5" s="28"/>
      <c r="G5" s="28"/>
      <c r="H5" s="29">
        <f t="shared" si="0"/>
        <v>3</v>
      </c>
      <c r="I5" s="29">
        <f t="shared" si="1"/>
        <v>0</v>
      </c>
    </row>
    <row r="6" spans="1:9" ht="36" customHeight="1">
      <c r="A6" s="23" t="s">
        <v>179</v>
      </c>
      <c r="B6" s="22" t="s">
        <v>180</v>
      </c>
      <c r="C6" s="26" t="s">
        <v>91</v>
      </c>
      <c r="D6" s="23">
        <v>3</v>
      </c>
      <c r="E6" s="27"/>
      <c r="F6" s="28"/>
      <c r="G6" s="28"/>
      <c r="H6" s="29">
        <f t="shared" si="0"/>
        <v>3</v>
      </c>
      <c r="I6" s="29">
        <f t="shared" si="1"/>
        <v>0</v>
      </c>
    </row>
    <row r="7" spans="1:9" ht="36" customHeight="1">
      <c r="A7" s="23" t="s">
        <v>181</v>
      </c>
      <c r="B7" s="22" t="s">
        <v>182</v>
      </c>
      <c r="C7" s="26" t="s">
        <v>91</v>
      </c>
      <c r="D7" s="23">
        <v>3</v>
      </c>
      <c r="E7" s="27"/>
      <c r="F7" s="28"/>
      <c r="G7" s="28"/>
      <c r="H7" s="29">
        <f t="shared" si="0"/>
        <v>3</v>
      </c>
      <c r="I7" s="29">
        <f t="shared" si="1"/>
        <v>0</v>
      </c>
    </row>
    <row r="8" spans="1:9" ht="36" customHeight="1">
      <c r="A8" s="23" t="s">
        <v>183</v>
      </c>
      <c r="B8" s="22" t="s">
        <v>184</v>
      </c>
      <c r="C8" s="26" t="s">
        <v>91</v>
      </c>
      <c r="D8" s="23">
        <v>3</v>
      </c>
      <c r="E8" s="27"/>
      <c r="F8" s="28"/>
      <c r="G8" s="28"/>
      <c r="H8" s="29">
        <f t="shared" si="0"/>
        <v>3</v>
      </c>
      <c r="I8" s="29">
        <f t="shared" si="1"/>
        <v>0</v>
      </c>
    </row>
    <row r="9" spans="1:9" ht="36" customHeight="1">
      <c r="A9" s="23" t="s">
        <v>185</v>
      </c>
      <c r="B9" s="22" t="s">
        <v>186</v>
      </c>
      <c r="C9" s="26" t="s">
        <v>91</v>
      </c>
      <c r="D9" s="23">
        <v>3</v>
      </c>
      <c r="E9" s="27"/>
      <c r="F9" s="28"/>
      <c r="G9" s="28"/>
      <c r="H9" s="29">
        <f t="shared" si="0"/>
        <v>3</v>
      </c>
      <c r="I9" s="29">
        <f t="shared" si="1"/>
        <v>0</v>
      </c>
    </row>
    <row r="10" spans="1:9" ht="36" customHeight="1">
      <c r="A10" s="23" t="s">
        <v>187</v>
      </c>
      <c r="B10" s="22" t="s">
        <v>188</v>
      </c>
      <c r="C10" s="26" t="s">
        <v>91</v>
      </c>
      <c r="D10" s="23">
        <v>2</v>
      </c>
      <c r="E10" s="27"/>
      <c r="F10" s="28"/>
      <c r="G10" s="28"/>
      <c r="H10" s="29">
        <f t="shared" si="0"/>
        <v>2</v>
      </c>
      <c r="I10" s="29">
        <f t="shared" si="1"/>
        <v>0</v>
      </c>
    </row>
    <row r="11" spans="1:9" ht="36" customHeight="1">
      <c r="A11" s="23" t="s">
        <v>189</v>
      </c>
      <c r="B11" s="22" t="s">
        <v>190</v>
      </c>
      <c r="C11" s="26" t="s">
        <v>91</v>
      </c>
      <c r="D11" s="23">
        <v>2</v>
      </c>
      <c r="E11" s="27"/>
      <c r="F11" s="28"/>
      <c r="G11" s="28"/>
      <c r="H11" s="29">
        <f t="shared" si="0"/>
        <v>2</v>
      </c>
      <c r="I11" s="29">
        <f t="shared" si="1"/>
        <v>0</v>
      </c>
    </row>
    <row r="12" spans="1:9" ht="36" customHeight="1">
      <c r="A12" s="23" t="s">
        <v>191</v>
      </c>
      <c r="B12" s="22" t="s">
        <v>192</v>
      </c>
      <c r="C12" s="26" t="s">
        <v>91</v>
      </c>
      <c r="D12" s="23">
        <v>3</v>
      </c>
      <c r="E12" s="27"/>
      <c r="F12" s="28"/>
      <c r="G12" s="28"/>
      <c r="H12" s="29">
        <f t="shared" si="0"/>
        <v>3</v>
      </c>
      <c r="I12" s="29">
        <f t="shared" si="1"/>
        <v>0</v>
      </c>
    </row>
    <row r="13" spans="1:9" ht="36" customHeight="1">
      <c r="A13" s="23" t="s">
        <v>193</v>
      </c>
      <c r="B13" s="22" t="s">
        <v>194</v>
      </c>
      <c r="C13" s="26" t="s">
        <v>91</v>
      </c>
      <c r="D13" s="23">
        <v>3</v>
      </c>
      <c r="E13" s="27"/>
      <c r="F13" s="28"/>
      <c r="G13" s="28"/>
      <c r="H13" s="29">
        <f t="shared" si="0"/>
        <v>3</v>
      </c>
      <c r="I13" s="29">
        <f t="shared" si="1"/>
        <v>0</v>
      </c>
    </row>
    <row r="14" spans="1:9" ht="36" customHeight="1">
      <c r="A14" s="23" t="s">
        <v>195</v>
      </c>
      <c r="B14" s="22" t="s">
        <v>196</v>
      </c>
      <c r="C14" s="26" t="s">
        <v>91</v>
      </c>
      <c r="D14" s="23">
        <v>3</v>
      </c>
      <c r="E14" s="27"/>
      <c r="F14" s="28"/>
      <c r="G14" s="28"/>
      <c r="H14" s="29">
        <f t="shared" si="0"/>
        <v>3</v>
      </c>
      <c r="I14" s="29">
        <f t="shared" si="1"/>
        <v>0</v>
      </c>
    </row>
    <row r="15" spans="1:9" ht="36" customHeight="1">
      <c r="A15" s="23" t="s">
        <v>197</v>
      </c>
      <c r="B15" s="22" t="s">
        <v>198</v>
      </c>
      <c r="C15" s="26" t="s">
        <v>91</v>
      </c>
      <c r="D15" s="23">
        <v>2</v>
      </c>
      <c r="E15" s="27"/>
      <c r="F15" s="28"/>
      <c r="G15" s="28"/>
      <c r="H15" s="29">
        <f t="shared" si="0"/>
        <v>2</v>
      </c>
      <c r="I15" s="29">
        <f t="shared" si="1"/>
        <v>0</v>
      </c>
    </row>
    <row r="16" spans="1:9" ht="36" customHeight="1">
      <c r="A16" s="23" t="s">
        <v>199</v>
      </c>
      <c r="B16" s="22" t="s">
        <v>200</v>
      </c>
      <c r="C16" s="26" t="s">
        <v>91</v>
      </c>
      <c r="D16" s="23">
        <v>2</v>
      </c>
      <c r="E16" s="27"/>
      <c r="F16" s="28"/>
      <c r="G16" s="28"/>
      <c r="H16" s="29">
        <f t="shared" si="0"/>
        <v>2</v>
      </c>
      <c r="I16" s="29">
        <f t="shared" si="1"/>
        <v>0</v>
      </c>
    </row>
    <row r="17" spans="1:9" ht="36" customHeight="1">
      <c r="A17" s="23" t="s">
        <v>201</v>
      </c>
      <c r="B17" s="22" t="s">
        <v>202</v>
      </c>
      <c r="C17" s="26" t="s">
        <v>91</v>
      </c>
      <c r="D17" s="23">
        <v>3</v>
      </c>
      <c r="E17" s="27"/>
      <c r="F17" s="28"/>
      <c r="G17" s="28"/>
      <c r="H17" s="29">
        <f t="shared" si="0"/>
        <v>3</v>
      </c>
      <c r="I17" s="29">
        <f t="shared" si="1"/>
        <v>0</v>
      </c>
    </row>
    <row r="18" spans="1:9" ht="36" customHeight="1">
      <c r="A18" s="23" t="s">
        <v>203</v>
      </c>
      <c r="B18" s="22" t="s">
        <v>204</v>
      </c>
      <c r="C18" s="26" t="s">
        <v>91</v>
      </c>
      <c r="D18" s="23">
        <v>3</v>
      </c>
      <c r="E18" s="27"/>
      <c r="F18" s="28"/>
      <c r="G18" s="28"/>
      <c r="H18" s="29">
        <f t="shared" si="0"/>
        <v>3</v>
      </c>
      <c r="I18" s="29">
        <f t="shared" si="1"/>
        <v>0</v>
      </c>
    </row>
    <row r="19" spans="1:9" ht="36" customHeight="1">
      <c r="A19" s="23" t="s">
        <v>205</v>
      </c>
      <c r="B19" s="22" t="s">
        <v>206</v>
      </c>
      <c r="C19" s="26" t="s">
        <v>91</v>
      </c>
      <c r="D19" s="23">
        <v>2</v>
      </c>
      <c r="E19" s="27"/>
      <c r="F19" s="28"/>
      <c r="G19" s="28"/>
      <c r="H19" s="29">
        <f t="shared" si="0"/>
        <v>2</v>
      </c>
      <c r="I19" s="29">
        <f t="shared" si="1"/>
        <v>0</v>
      </c>
    </row>
    <row r="20" spans="1:9" ht="36" customHeight="1">
      <c r="A20" s="23" t="s">
        <v>207</v>
      </c>
      <c r="B20" s="22" t="s">
        <v>208</v>
      </c>
      <c r="C20" s="26" t="s">
        <v>91</v>
      </c>
      <c r="D20" s="23">
        <v>2</v>
      </c>
      <c r="E20" s="27"/>
      <c r="F20" s="28"/>
      <c r="G20" s="28"/>
      <c r="H20" s="29">
        <f t="shared" si="0"/>
        <v>2</v>
      </c>
      <c r="I20" s="29">
        <f t="shared" si="1"/>
        <v>0</v>
      </c>
    </row>
    <row r="21" spans="1:9" ht="36" customHeight="1">
      <c r="A21" s="23" t="s">
        <v>209</v>
      </c>
      <c r="B21" s="22" t="s">
        <v>210</v>
      </c>
      <c r="C21" s="27" t="s">
        <v>108</v>
      </c>
      <c r="D21" s="23">
        <v>1</v>
      </c>
      <c r="E21" s="27"/>
      <c r="F21" s="28"/>
      <c r="G21" s="28"/>
      <c r="H21" s="29">
        <f t="shared" si="0"/>
        <v>1</v>
      </c>
      <c r="I21" s="29">
        <f t="shared" si="1"/>
        <v>0</v>
      </c>
    </row>
    <row r="22" spans="1:9" ht="36" customHeight="1">
      <c r="A22" s="23" t="s">
        <v>211</v>
      </c>
      <c r="B22" s="22" t="s">
        <v>212</v>
      </c>
      <c r="C22" s="26" t="s">
        <v>91</v>
      </c>
      <c r="D22" s="23">
        <v>2</v>
      </c>
      <c r="E22" s="27"/>
      <c r="F22" s="28"/>
      <c r="G22" s="28"/>
      <c r="H22" s="29">
        <f t="shared" si="0"/>
        <v>2</v>
      </c>
      <c r="I22" s="29">
        <f t="shared" si="1"/>
        <v>0</v>
      </c>
    </row>
    <row r="23" spans="1:9" ht="36" customHeight="1">
      <c r="A23" s="23" t="s">
        <v>213</v>
      </c>
      <c r="B23" s="22" t="s">
        <v>214</v>
      </c>
      <c r="C23" s="26" t="s">
        <v>91</v>
      </c>
      <c r="D23" s="23">
        <v>2</v>
      </c>
      <c r="E23" s="27"/>
      <c r="F23" s="28"/>
      <c r="G23" s="28"/>
      <c r="H23" s="29">
        <f t="shared" si="0"/>
        <v>2</v>
      </c>
      <c r="I23" s="29">
        <f t="shared" si="1"/>
        <v>0</v>
      </c>
    </row>
    <row r="24" spans="1:9" ht="36" customHeight="1">
      <c r="A24" s="23" t="s">
        <v>215</v>
      </c>
      <c r="B24" s="22" t="s">
        <v>216</v>
      </c>
      <c r="C24" s="26" t="s">
        <v>91</v>
      </c>
      <c r="D24" s="23">
        <v>2</v>
      </c>
      <c r="E24" s="27"/>
      <c r="F24" s="28"/>
      <c r="G24" s="28"/>
      <c r="H24" s="29">
        <f t="shared" si="0"/>
        <v>2</v>
      </c>
      <c r="I24" s="29">
        <f t="shared" si="1"/>
        <v>0</v>
      </c>
    </row>
    <row r="25" spans="1:9" ht="36" customHeight="1">
      <c r="A25" s="23" t="s">
        <v>217</v>
      </c>
      <c r="B25" s="22" t="s">
        <v>218</v>
      </c>
      <c r="C25" s="26" t="s">
        <v>91</v>
      </c>
      <c r="D25" s="23">
        <v>2</v>
      </c>
      <c r="E25" s="27"/>
      <c r="F25" s="28"/>
      <c r="G25" s="28"/>
      <c r="H25" s="29">
        <f t="shared" si="0"/>
        <v>2</v>
      </c>
      <c r="I25" s="29">
        <f t="shared" si="1"/>
        <v>0</v>
      </c>
    </row>
    <row r="26" spans="1:9" ht="36" customHeight="1">
      <c r="A26" s="23" t="s">
        <v>219</v>
      </c>
      <c r="B26" s="22" t="s">
        <v>220</v>
      </c>
      <c r="C26" s="27" t="s">
        <v>108</v>
      </c>
      <c r="D26" s="23">
        <v>1</v>
      </c>
      <c r="E26" s="27"/>
      <c r="F26" s="28"/>
      <c r="G26" s="28"/>
      <c r="H26" s="29">
        <f t="shared" si="0"/>
        <v>1</v>
      </c>
      <c r="I26" s="29">
        <f t="shared" si="1"/>
        <v>0</v>
      </c>
    </row>
    <row r="27" spans="1:9" ht="36" customHeight="1">
      <c r="A27" s="23" t="s">
        <v>221</v>
      </c>
      <c r="B27" s="22" t="s">
        <v>222</v>
      </c>
      <c r="C27" s="27" t="s">
        <v>108</v>
      </c>
      <c r="D27" s="23">
        <v>1</v>
      </c>
      <c r="E27" s="27"/>
      <c r="F27" s="28"/>
      <c r="G27" s="28"/>
      <c r="H27" s="29">
        <f t="shared" si="0"/>
        <v>1</v>
      </c>
      <c r="I27" s="29">
        <f t="shared" si="1"/>
        <v>0</v>
      </c>
    </row>
    <row r="29" spans="1:9" ht="25.5" customHeight="1">
      <c r="A29" s="30" t="s">
        <v>117</v>
      </c>
      <c r="B29" s="19" t="s">
        <v>118</v>
      </c>
      <c r="C29" s="23">
        <f>24</f>
        <v>24</v>
      </c>
      <c r="D29" s="23">
        <f>SUM(D4:D27)</f>
        <v>56</v>
      </c>
      <c r="E29" s="31" t="s">
        <v>119</v>
      </c>
      <c r="F29" s="23">
        <f>SUM(H4:H27)</f>
        <v>56</v>
      </c>
      <c r="G29" s="32" t="s">
        <v>120</v>
      </c>
      <c r="H29" s="33">
        <f>IFERROR(SUM(I4:I27)/SUM(H4:H27),0)</f>
        <v>0</v>
      </c>
    </row>
  </sheetData>
  <mergeCells count="2">
    <mergeCell ref="A1:I1"/>
    <mergeCell ref="A2:I2"/>
  </mergeCells>
  <conditionalFormatting sqref="E4:E27">
    <cfRule type="expression" dxfId="55" priority="2">
      <formula>$E4="Cumple"</formula>
    </cfRule>
    <cfRule type="expression" dxfId="54" priority="3">
      <formula>$E4="Cumple Parcialmente"</formula>
    </cfRule>
    <cfRule type="expression" dxfId="53" priority="4">
      <formula>$E4="No Cumple"</formula>
    </cfRule>
    <cfRule type="expression" dxfId="52" priority="5">
      <formula>$E4="No Aplica"</formula>
    </cfRule>
  </conditionalFormatting>
  <dataValidations count="1">
    <dataValidation type="list" allowBlank="1" errorTitle="Entrada inválida" error="Valor inválido. Seleccione de la lista." promptTitle="Nivel de cumplimiento" prompt="Seleccione: Cumple / Cumple Parcialmente / No Cumple / No Aplica" sqref="E4:E27" xr:uid="{00000000-0002-0000-0400-000000000000}">
      <formula1>"Cumple,Cumple Parcialmente,No Cumple,No Aplica"</formula1>
      <formula2>0</formula2>
    </dataValidation>
  </dataValidation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5"/>
  <sheetViews>
    <sheetView showGridLines="0" zoomScaleNormal="100" workbookViewId="0">
      <pane ySplit="2" topLeftCell="A3" activePane="bottomLeft" state="frozen"/>
      <selection pane="bottomLeft" sqref="A1:I1"/>
    </sheetView>
  </sheetViews>
  <sheetFormatPr defaultColWidth="8.5703125" defaultRowHeight="14.45"/>
  <cols>
    <col min="1" max="1" width="10" customWidth="1"/>
    <col min="2" max="2" width="68" customWidth="1"/>
    <col min="3" max="3" width="15" customWidth="1"/>
    <col min="4" max="4" width="8" customWidth="1"/>
    <col min="5" max="5" width="22" customWidth="1"/>
    <col min="6" max="6" width="48" customWidth="1"/>
    <col min="7" max="7" width="32" customWidth="1"/>
    <col min="8" max="9" width="12" hidden="1" customWidth="1"/>
  </cols>
  <sheetData>
    <row r="1" spans="1:9" ht="27.75" customHeight="1">
      <c r="A1" s="10" t="s">
        <v>223</v>
      </c>
      <c r="B1" s="18"/>
      <c r="C1" s="18"/>
      <c r="D1" s="18"/>
      <c r="E1" s="18"/>
      <c r="F1" s="18"/>
      <c r="G1" s="18"/>
      <c r="H1" s="18"/>
      <c r="I1" s="18"/>
    </row>
    <row r="2" spans="1:9" ht="31.5" customHeight="1">
      <c r="A2" s="1" t="s">
        <v>80</v>
      </c>
      <c r="B2" s="1" t="s">
        <v>81</v>
      </c>
      <c r="C2" s="1" t="s">
        <v>82</v>
      </c>
      <c r="D2" s="1" t="s">
        <v>83</v>
      </c>
      <c r="E2" s="1" t="s">
        <v>84</v>
      </c>
      <c r="F2" s="1" t="s">
        <v>85</v>
      </c>
      <c r="G2" s="1" t="s">
        <v>86</v>
      </c>
      <c r="H2" s="1" t="s">
        <v>87</v>
      </c>
      <c r="I2" s="1" t="s">
        <v>88</v>
      </c>
    </row>
    <row r="3" spans="1:9" ht="36" customHeight="1">
      <c r="A3" s="23" t="s">
        <v>224</v>
      </c>
      <c r="B3" s="22" t="s">
        <v>225</v>
      </c>
      <c r="C3" s="26" t="s">
        <v>91</v>
      </c>
      <c r="D3" s="23">
        <v>3</v>
      </c>
      <c r="E3" s="27"/>
      <c r="F3" s="28"/>
      <c r="G3" s="28"/>
      <c r="H3" s="29">
        <f t="shared" ref="H3:H13" si="0">IF(E3="No Aplica",0,D3)</f>
        <v>3</v>
      </c>
      <c r="I3" s="29">
        <f t="shared" ref="I3:I13" si="1">IF(E3="Cumple",D3,IF(E3="Cumple Parcialmente",D3*0.5,IF(E3="No Cumple",0,0)))</f>
        <v>0</v>
      </c>
    </row>
    <row r="4" spans="1:9" ht="36" customHeight="1">
      <c r="A4" s="23" t="s">
        <v>226</v>
      </c>
      <c r="B4" s="22" t="s">
        <v>227</v>
      </c>
      <c r="C4" s="26" t="s">
        <v>91</v>
      </c>
      <c r="D4" s="23">
        <v>3</v>
      </c>
      <c r="E4" s="27"/>
      <c r="F4" s="28"/>
      <c r="G4" s="28"/>
      <c r="H4" s="29">
        <f t="shared" si="0"/>
        <v>3</v>
      </c>
      <c r="I4" s="29">
        <f t="shared" si="1"/>
        <v>0</v>
      </c>
    </row>
    <row r="5" spans="1:9" ht="36" customHeight="1">
      <c r="A5" s="23" t="s">
        <v>228</v>
      </c>
      <c r="B5" s="22" t="s">
        <v>229</v>
      </c>
      <c r="C5" s="27" t="s">
        <v>108</v>
      </c>
      <c r="D5" s="23">
        <v>2</v>
      </c>
      <c r="E5" s="27"/>
      <c r="F5" s="28"/>
      <c r="G5" s="28"/>
      <c r="H5" s="29">
        <f t="shared" si="0"/>
        <v>2</v>
      </c>
      <c r="I5" s="29">
        <f t="shared" si="1"/>
        <v>0</v>
      </c>
    </row>
    <row r="6" spans="1:9" ht="36" customHeight="1">
      <c r="A6" s="23" t="s">
        <v>230</v>
      </c>
      <c r="B6" s="22" t="s">
        <v>231</v>
      </c>
      <c r="C6" s="27" t="s">
        <v>108</v>
      </c>
      <c r="D6" s="23">
        <v>1</v>
      </c>
      <c r="E6" s="27"/>
      <c r="F6" s="28"/>
      <c r="G6" s="28"/>
      <c r="H6" s="29">
        <f t="shared" si="0"/>
        <v>1</v>
      </c>
      <c r="I6" s="29">
        <f t="shared" si="1"/>
        <v>0</v>
      </c>
    </row>
    <row r="7" spans="1:9" ht="36" customHeight="1">
      <c r="A7" s="2" t="s">
        <v>232</v>
      </c>
      <c r="B7" s="3" t="s">
        <v>233</v>
      </c>
      <c r="C7" s="4" t="s">
        <v>108</v>
      </c>
      <c r="D7" s="2">
        <v>2</v>
      </c>
      <c r="E7" s="4"/>
      <c r="F7" s="5"/>
      <c r="G7" s="5"/>
      <c r="H7" s="6">
        <f t="shared" si="0"/>
        <v>2</v>
      </c>
      <c r="I7" s="6">
        <f t="shared" si="1"/>
        <v>0</v>
      </c>
    </row>
    <row r="8" spans="1:9" ht="36" customHeight="1">
      <c r="A8" s="23" t="s">
        <v>234</v>
      </c>
      <c r="B8" s="22" t="s">
        <v>235</v>
      </c>
      <c r="C8" s="26" t="s">
        <v>91</v>
      </c>
      <c r="D8" s="23">
        <v>3</v>
      </c>
      <c r="E8" s="27"/>
      <c r="F8" s="28"/>
      <c r="G8" s="28"/>
      <c r="H8" s="29">
        <f t="shared" si="0"/>
        <v>3</v>
      </c>
      <c r="I8" s="29">
        <f t="shared" si="1"/>
        <v>0</v>
      </c>
    </row>
    <row r="9" spans="1:9" ht="36" customHeight="1">
      <c r="A9" s="23" t="s">
        <v>236</v>
      </c>
      <c r="B9" s="22" t="s">
        <v>237</v>
      </c>
      <c r="C9" s="26" t="s">
        <v>91</v>
      </c>
      <c r="D9" s="23">
        <v>2</v>
      </c>
      <c r="E9" s="27"/>
      <c r="F9" s="28"/>
      <c r="G9" s="28"/>
      <c r="H9" s="29">
        <f t="shared" si="0"/>
        <v>2</v>
      </c>
      <c r="I9" s="29">
        <f t="shared" si="1"/>
        <v>0</v>
      </c>
    </row>
    <row r="10" spans="1:9" ht="36" customHeight="1">
      <c r="A10" s="23" t="s">
        <v>238</v>
      </c>
      <c r="B10" s="22" t="s">
        <v>239</v>
      </c>
      <c r="C10" s="26" t="s">
        <v>91</v>
      </c>
      <c r="D10" s="23">
        <v>2</v>
      </c>
      <c r="E10" s="27"/>
      <c r="F10" s="28"/>
      <c r="G10" s="28"/>
      <c r="H10" s="29">
        <f t="shared" si="0"/>
        <v>2</v>
      </c>
      <c r="I10" s="29">
        <f t="shared" si="1"/>
        <v>0</v>
      </c>
    </row>
    <row r="11" spans="1:9" ht="36" customHeight="1">
      <c r="A11" s="23" t="s">
        <v>240</v>
      </c>
      <c r="B11" s="22" t="s">
        <v>241</v>
      </c>
      <c r="C11" s="26" t="s">
        <v>91</v>
      </c>
      <c r="D11" s="23">
        <v>2</v>
      </c>
      <c r="E11" s="27"/>
      <c r="F11" s="28"/>
      <c r="G11" s="28"/>
      <c r="H11" s="29">
        <f t="shared" si="0"/>
        <v>2</v>
      </c>
      <c r="I11" s="29">
        <f t="shared" si="1"/>
        <v>0</v>
      </c>
    </row>
    <row r="12" spans="1:9" ht="36" customHeight="1">
      <c r="A12" s="23" t="s">
        <v>242</v>
      </c>
      <c r="B12" s="22" t="s">
        <v>243</v>
      </c>
      <c r="C12" s="27" t="s">
        <v>108</v>
      </c>
      <c r="D12" s="23">
        <v>1</v>
      </c>
      <c r="E12" s="27"/>
      <c r="F12" s="28"/>
      <c r="G12" s="28"/>
      <c r="H12" s="29">
        <f t="shared" si="0"/>
        <v>1</v>
      </c>
      <c r="I12" s="29">
        <f t="shared" si="1"/>
        <v>0</v>
      </c>
    </row>
    <row r="13" spans="1:9" ht="36" customHeight="1">
      <c r="A13" s="23" t="s">
        <v>244</v>
      </c>
      <c r="B13" s="22" t="s">
        <v>245</v>
      </c>
      <c r="C13" s="27" t="s">
        <v>108</v>
      </c>
      <c r="D13" s="23">
        <v>1</v>
      </c>
      <c r="E13" s="27"/>
      <c r="F13" s="28"/>
      <c r="G13" s="28"/>
      <c r="H13" s="29">
        <f t="shared" si="0"/>
        <v>1</v>
      </c>
      <c r="I13" s="29">
        <f t="shared" si="1"/>
        <v>0</v>
      </c>
    </row>
    <row r="14" spans="1:9" ht="23.85" customHeight="1"/>
    <row r="15" spans="1:9" ht="25.5" customHeight="1">
      <c r="A15" s="30" t="s">
        <v>117</v>
      </c>
      <c r="B15" s="19" t="s">
        <v>118</v>
      </c>
      <c r="C15" s="23">
        <v>11</v>
      </c>
      <c r="D15" s="23">
        <f>SUM(D3:D13)</f>
        <v>22</v>
      </c>
      <c r="E15" s="31" t="s">
        <v>119</v>
      </c>
      <c r="F15" s="23">
        <f>SUM(H3:H13)</f>
        <v>22</v>
      </c>
      <c r="G15" s="32" t="s">
        <v>120</v>
      </c>
      <c r="H15" s="33">
        <f>IFERROR(SUM(I3:I13)/SUM(H3:H13),0)</f>
        <v>0</v>
      </c>
    </row>
  </sheetData>
  <mergeCells count="1">
    <mergeCell ref="A1:I1"/>
  </mergeCells>
  <conditionalFormatting sqref="E3:E12">
    <cfRule type="expression" dxfId="51" priority="6">
      <formula>$E3="Cumple"</formula>
    </cfRule>
    <cfRule type="expression" dxfId="50" priority="7">
      <formula>$E3="Cumple Parcialmente"</formula>
    </cfRule>
    <cfRule type="expression" dxfId="49" priority="8">
      <formula>$E3="No Cumple"</formula>
    </cfRule>
    <cfRule type="expression" dxfId="48" priority="13">
      <formula>$E3="No Aplica"</formula>
    </cfRule>
  </conditionalFormatting>
  <conditionalFormatting sqref="E3:E13">
    <cfRule type="expression" dxfId="47" priority="2">
      <formula>$E3="Cumple"</formula>
    </cfRule>
    <cfRule type="expression" dxfId="46" priority="3">
      <formula>$E3="Cumple Parcialmente"</formula>
    </cfRule>
    <cfRule type="expression" dxfId="45" priority="4">
      <formula>$E3="No Cumple"</formula>
    </cfRule>
    <cfRule type="expression" dxfId="44" priority="5">
      <formula>$E3="No Aplica"</formula>
    </cfRule>
    <cfRule type="expression" dxfId="43" priority="9">
      <formula>$E3="Cumple"</formula>
    </cfRule>
    <cfRule type="expression" dxfId="42" priority="10">
      <formula>$E3="Cumple Parcialmente"</formula>
    </cfRule>
    <cfRule type="expression" dxfId="41" priority="11">
      <formula>$E3="No Cumple"</formula>
    </cfRule>
    <cfRule type="expression" dxfId="40" priority="12">
      <formula>$E3="No Aplica"</formula>
    </cfRule>
  </conditionalFormatting>
  <dataValidations count="2">
    <dataValidation type="list" allowBlank="1" errorTitle="Entrada inválida" error="Valor inválido. Seleccione de la lista." promptTitle="Nivel de cumplimiento" prompt="Seleccione: Cumple / Cumple Parcialmente / No Cumple / No Aplica" sqref="E3:E13" xr:uid="{00000000-0002-0000-0500-000000000000}">
      <formula1>"Cumple,Cumple Parcialmente,No Cumple,No Aplica"</formula1>
      <formula2>0</formula2>
    </dataValidation>
    <dataValidation type="list" allowBlank="1" errorTitle="Entrada inválida" error="Valor inválido. Seleccione de la lista." promptTitle="Nivel de cumplimiento" prompt="Seleccione: Cumple / Cumple Parcialmente / No Cumple / No Aplica" sqref="E3:E13" xr:uid="{00000000-0002-0000-0500-000001000000}">
      <formula1>"Cumple,Cumple Parcialmente,No Cumple,No Aplica"</formula1>
    </dataValidation>
  </dataValidation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3"/>
  <sheetViews>
    <sheetView showGridLines="0" zoomScaleNormal="100" workbookViewId="0">
      <pane ySplit="3" topLeftCell="A10" activePane="bottomLeft" state="frozen"/>
      <selection pane="bottomLeft" activeCell="B21" sqref="B21"/>
    </sheetView>
  </sheetViews>
  <sheetFormatPr defaultColWidth="8.5703125" defaultRowHeight="14.45"/>
  <cols>
    <col min="1" max="1" width="10" customWidth="1"/>
    <col min="2" max="2" width="68" customWidth="1"/>
    <col min="3" max="3" width="15" customWidth="1"/>
    <col min="4" max="4" width="8" customWidth="1"/>
    <col min="5" max="5" width="22" customWidth="1"/>
    <col min="6" max="6" width="48" customWidth="1"/>
    <col min="7" max="7" width="32" customWidth="1"/>
    <col min="8" max="9" width="12" hidden="1" customWidth="1"/>
  </cols>
  <sheetData>
    <row r="1" spans="1:9" ht="27.75" customHeight="1">
      <c r="A1" s="10" t="s">
        <v>246</v>
      </c>
      <c r="B1" s="18"/>
      <c r="C1" s="18"/>
      <c r="D1" s="18"/>
      <c r="E1" s="18"/>
      <c r="F1" s="18"/>
      <c r="G1" s="18"/>
      <c r="H1" s="18"/>
      <c r="I1" s="18"/>
    </row>
    <row r="2" spans="1:9" ht="30" customHeight="1">
      <c r="A2" s="11" t="s">
        <v>247</v>
      </c>
      <c r="B2" s="34"/>
      <c r="C2" s="34"/>
      <c r="D2" s="34"/>
      <c r="E2" s="34"/>
      <c r="F2" s="34"/>
      <c r="G2" s="34"/>
      <c r="H2" s="34"/>
      <c r="I2" s="34"/>
    </row>
    <row r="3" spans="1:9" ht="31.5" customHeight="1">
      <c r="A3" s="1" t="s">
        <v>80</v>
      </c>
      <c r="B3" s="1" t="s">
        <v>81</v>
      </c>
      <c r="C3" s="1" t="s">
        <v>82</v>
      </c>
      <c r="D3" s="1" t="s">
        <v>83</v>
      </c>
      <c r="E3" s="1" t="s">
        <v>84</v>
      </c>
      <c r="F3" s="1" t="s">
        <v>85</v>
      </c>
      <c r="G3" s="1" t="s">
        <v>86</v>
      </c>
      <c r="H3" s="1" t="s">
        <v>87</v>
      </c>
      <c r="I3" s="1" t="s">
        <v>88</v>
      </c>
    </row>
    <row r="4" spans="1:9" ht="36" customHeight="1">
      <c r="A4" s="23" t="s">
        <v>248</v>
      </c>
      <c r="B4" s="22" t="s">
        <v>249</v>
      </c>
      <c r="C4" s="26" t="s">
        <v>91</v>
      </c>
      <c r="D4" s="23">
        <v>3</v>
      </c>
      <c r="E4" s="27"/>
      <c r="F4" s="28"/>
      <c r="G4" s="28"/>
      <c r="H4" s="29">
        <f t="shared" ref="H4:H21" si="0">IF(E4="No Aplica",0,D4)</f>
        <v>3</v>
      </c>
      <c r="I4" s="29">
        <f t="shared" ref="I4:I21" si="1">IF(E4="Cumple",D4,IF(E4="Cumple Parcialmente",D4*0.5,IF(E4="No Cumple",0,0)))</f>
        <v>0</v>
      </c>
    </row>
    <row r="5" spans="1:9" ht="36" customHeight="1">
      <c r="A5" s="23" t="s">
        <v>250</v>
      </c>
      <c r="B5" s="22" t="s">
        <v>251</v>
      </c>
      <c r="C5" s="26" t="s">
        <v>91</v>
      </c>
      <c r="D5" s="23">
        <v>3</v>
      </c>
      <c r="E5" s="27"/>
      <c r="F5" s="28"/>
      <c r="G5" s="28"/>
      <c r="H5" s="29">
        <f t="shared" si="0"/>
        <v>3</v>
      </c>
      <c r="I5" s="29">
        <f t="shared" si="1"/>
        <v>0</v>
      </c>
    </row>
    <row r="6" spans="1:9" ht="48" customHeight="1">
      <c r="A6" s="23" t="s">
        <v>252</v>
      </c>
      <c r="B6" s="22" t="s">
        <v>253</v>
      </c>
      <c r="C6" s="26" t="s">
        <v>91</v>
      </c>
      <c r="D6" s="23">
        <v>3</v>
      </c>
      <c r="E6" s="27"/>
      <c r="F6" s="28"/>
      <c r="G6" s="28"/>
      <c r="H6" s="29">
        <f t="shared" si="0"/>
        <v>3</v>
      </c>
      <c r="I6" s="29">
        <f t="shared" si="1"/>
        <v>0</v>
      </c>
    </row>
    <row r="7" spans="1:9" ht="36" customHeight="1">
      <c r="A7" s="23" t="s">
        <v>254</v>
      </c>
      <c r="B7" s="22" t="s">
        <v>255</v>
      </c>
      <c r="C7" s="26" t="s">
        <v>91</v>
      </c>
      <c r="D7" s="23">
        <v>3</v>
      </c>
      <c r="E7" s="27"/>
      <c r="F7" s="28"/>
      <c r="G7" s="28"/>
      <c r="H7" s="29">
        <f t="shared" si="0"/>
        <v>3</v>
      </c>
      <c r="I7" s="29">
        <f t="shared" si="1"/>
        <v>0</v>
      </c>
    </row>
    <row r="8" spans="1:9" ht="36" customHeight="1">
      <c r="A8" s="23" t="s">
        <v>256</v>
      </c>
      <c r="B8" s="22" t="s">
        <v>257</v>
      </c>
      <c r="C8" s="26" t="s">
        <v>91</v>
      </c>
      <c r="D8" s="23">
        <v>3</v>
      </c>
      <c r="E8" s="27"/>
      <c r="F8" s="28"/>
      <c r="G8" s="28"/>
      <c r="H8" s="29">
        <f t="shared" si="0"/>
        <v>3</v>
      </c>
      <c r="I8" s="29">
        <f t="shared" si="1"/>
        <v>0</v>
      </c>
    </row>
    <row r="9" spans="1:9" ht="36" customHeight="1">
      <c r="A9" s="23" t="s">
        <v>258</v>
      </c>
      <c r="B9" s="22" t="s">
        <v>259</v>
      </c>
      <c r="C9" s="26" t="s">
        <v>91</v>
      </c>
      <c r="D9" s="23">
        <v>3</v>
      </c>
      <c r="E9" s="27"/>
      <c r="F9" s="28"/>
      <c r="G9" s="28"/>
      <c r="H9" s="29">
        <f t="shared" si="0"/>
        <v>3</v>
      </c>
      <c r="I9" s="29">
        <f t="shared" si="1"/>
        <v>0</v>
      </c>
    </row>
    <row r="10" spans="1:9" ht="36" customHeight="1">
      <c r="A10" s="23" t="s">
        <v>260</v>
      </c>
      <c r="B10" s="22" t="s">
        <v>261</v>
      </c>
      <c r="C10" s="26" t="s">
        <v>91</v>
      </c>
      <c r="D10" s="23">
        <v>2</v>
      </c>
      <c r="E10" s="27"/>
      <c r="F10" s="28"/>
      <c r="G10" s="28"/>
      <c r="H10" s="29">
        <f t="shared" si="0"/>
        <v>2</v>
      </c>
      <c r="I10" s="29">
        <f t="shared" si="1"/>
        <v>0</v>
      </c>
    </row>
    <row r="11" spans="1:9" ht="36" customHeight="1">
      <c r="A11" s="23" t="s">
        <v>262</v>
      </c>
      <c r="B11" s="22" t="s">
        <v>263</v>
      </c>
      <c r="C11" s="26" t="s">
        <v>91</v>
      </c>
      <c r="D11" s="23">
        <v>3</v>
      </c>
      <c r="E11" s="27"/>
      <c r="F11" s="28"/>
      <c r="G11" s="28"/>
      <c r="H11" s="29">
        <f t="shared" si="0"/>
        <v>3</v>
      </c>
      <c r="I11" s="29">
        <f t="shared" si="1"/>
        <v>0</v>
      </c>
    </row>
    <row r="12" spans="1:9" ht="36" customHeight="1">
      <c r="A12" s="23" t="s">
        <v>264</v>
      </c>
      <c r="B12" s="22" t="s">
        <v>265</v>
      </c>
      <c r="C12" s="26" t="s">
        <v>91</v>
      </c>
      <c r="D12" s="23">
        <v>2</v>
      </c>
      <c r="E12" s="27"/>
      <c r="F12" s="28"/>
      <c r="G12" s="28"/>
      <c r="H12" s="29">
        <f t="shared" si="0"/>
        <v>2</v>
      </c>
      <c r="I12" s="29">
        <f t="shared" si="1"/>
        <v>0</v>
      </c>
    </row>
    <row r="13" spans="1:9" ht="36" customHeight="1">
      <c r="A13" s="23" t="s">
        <v>266</v>
      </c>
      <c r="B13" s="22" t="s">
        <v>267</v>
      </c>
      <c r="C13" s="26" t="s">
        <v>91</v>
      </c>
      <c r="D13" s="23">
        <v>2</v>
      </c>
      <c r="E13" s="27"/>
      <c r="F13" s="28"/>
      <c r="G13" s="28"/>
      <c r="H13" s="29">
        <f t="shared" si="0"/>
        <v>2</v>
      </c>
      <c r="I13" s="29">
        <f t="shared" si="1"/>
        <v>0</v>
      </c>
    </row>
    <row r="14" spans="1:9" ht="36" customHeight="1">
      <c r="A14" s="23" t="s">
        <v>268</v>
      </c>
      <c r="B14" s="22" t="s">
        <v>269</v>
      </c>
      <c r="C14" s="26" t="s">
        <v>91</v>
      </c>
      <c r="D14" s="23">
        <v>2</v>
      </c>
      <c r="E14" s="27"/>
      <c r="F14" s="28"/>
      <c r="G14" s="28"/>
      <c r="H14" s="29">
        <f t="shared" si="0"/>
        <v>2</v>
      </c>
      <c r="I14" s="29">
        <f t="shared" si="1"/>
        <v>0</v>
      </c>
    </row>
    <row r="15" spans="1:9" ht="36" customHeight="1">
      <c r="A15" s="23" t="s">
        <v>270</v>
      </c>
      <c r="B15" s="22" t="s">
        <v>271</v>
      </c>
      <c r="C15" s="26" t="s">
        <v>91</v>
      </c>
      <c r="D15" s="23">
        <v>2</v>
      </c>
      <c r="E15" s="27"/>
      <c r="F15" s="28"/>
      <c r="G15" s="28"/>
      <c r="H15" s="29">
        <f t="shared" si="0"/>
        <v>2</v>
      </c>
      <c r="I15" s="29">
        <f t="shared" si="1"/>
        <v>0</v>
      </c>
    </row>
    <row r="16" spans="1:9" ht="36" customHeight="1">
      <c r="A16" s="23" t="s">
        <v>272</v>
      </c>
      <c r="B16" s="22" t="s">
        <v>273</v>
      </c>
      <c r="C16" s="27" t="s">
        <v>108</v>
      </c>
      <c r="D16" s="23">
        <v>1</v>
      </c>
      <c r="E16" s="27"/>
      <c r="F16" s="28"/>
      <c r="G16" s="28"/>
      <c r="H16" s="29">
        <f t="shared" si="0"/>
        <v>1</v>
      </c>
      <c r="I16" s="29">
        <f t="shared" si="1"/>
        <v>0</v>
      </c>
    </row>
    <row r="17" spans="1:9" ht="36" customHeight="1">
      <c r="A17" s="23" t="s">
        <v>274</v>
      </c>
      <c r="B17" s="22" t="s">
        <v>275</v>
      </c>
      <c r="C17" s="26" t="s">
        <v>91</v>
      </c>
      <c r="D17" s="23">
        <v>2</v>
      </c>
      <c r="E17" s="27"/>
      <c r="F17" s="28"/>
      <c r="G17" s="28"/>
      <c r="H17" s="29">
        <f t="shared" si="0"/>
        <v>2</v>
      </c>
      <c r="I17" s="29">
        <f t="shared" si="1"/>
        <v>0</v>
      </c>
    </row>
    <row r="18" spans="1:9" ht="36" customHeight="1">
      <c r="A18" s="23" t="s">
        <v>276</v>
      </c>
      <c r="B18" s="22" t="s">
        <v>277</v>
      </c>
      <c r="C18" s="26" t="s">
        <v>91</v>
      </c>
      <c r="D18" s="23">
        <v>2</v>
      </c>
      <c r="E18" s="27"/>
      <c r="F18" s="28"/>
      <c r="G18" s="28"/>
      <c r="H18" s="29">
        <f t="shared" si="0"/>
        <v>2</v>
      </c>
      <c r="I18" s="29">
        <f t="shared" si="1"/>
        <v>0</v>
      </c>
    </row>
    <row r="19" spans="1:9" ht="36" customHeight="1">
      <c r="A19" s="23" t="s">
        <v>278</v>
      </c>
      <c r="B19" s="22" t="s">
        <v>279</v>
      </c>
      <c r="C19" s="27" t="s">
        <v>108</v>
      </c>
      <c r="D19" s="23">
        <v>2</v>
      </c>
      <c r="E19" s="27"/>
      <c r="F19" s="28"/>
      <c r="G19" s="28"/>
      <c r="H19" s="29">
        <f t="shared" si="0"/>
        <v>2</v>
      </c>
      <c r="I19" s="29">
        <f t="shared" si="1"/>
        <v>0</v>
      </c>
    </row>
    <row r="20" spans="1:9" ht="36" customHeight="1">
      <c r="A20" s="23" t="s">
        <v>280</v>
      </c>
      <c r="B20" s="22" t="s">
        <v>281</v>
      </c>
      <c r="C20" s="26" t="s">
        <v>91</v>
      </c>
      <c r="D20" s="23">
        <v>2</v>
      </c>
      <c r="E20" s="27"/>
      <c r="F20" s="28"/>
      <c r="G20" s="28"/>
      <c r="H20" s="29">
        <f t="shared" si="0"/>
        <v>2</v>
      </c>
      <c r="I20" s="29">
        <f t="shared" si="1"/>
        <v>0</v>
      </c>
    </row>
    <row r="21" spans="1:9" ht="36" customHeight="1">
      <c r="A21" s="23" t="s">
        <v>282</v>
      </c>
      <c r="B21" s="22" t="s">
        <v>283</v>
      </c>
      <c r="C21" s="26" t="s">
        <v>91</v>
      </c>
      <c r="D21" s="23">
        <v>2</v>
      </c>
      <c r="E21" s="27"/>
      <c r="F21" s="28"/>
      <c r="G21" s="28"/>
      <c r="H21" s="29">
        <f t="shared" si="0"/>
        <v>2</v>
      </c>
      <c r="I21" s="29">
        <f t="shared" si="1"/>
        <v>0</v>
      </c>
    </row>
    <row r="23" spans="1:9" ht="25.5" customHeight="1">
      <c r="A23" s="30" t="s">
        <v>117</v>
      </c>
      <c r="B23" s="19" t="s">
        <v>118</v>
      </c>
      <c r="C23" s="23">
        <f>18</f>
        <v>18</v>
      </c>
      <c r="D23" s="23">
        <f>SUM(D4:D21)</f>
        <v>42</v>
      </c>
      <c r="E23" s="31" t="s">
        <v>119</v>
      </c>
      <c r="F23" s="23">
        <f>SUM(H4:H21)</f>
        <v>42</v>
      </c>
      <c r="G23" s="32" t="s">
        <v>120</v>
      </c>
      <c r="H23" s="33">
        <f>IFERROR(SUM(I4:I21)/SUM(H4:H21),0)</f>
        <v>0</v>
      </c>
    </row>
  </sheetData>
  <mergeCells count="2">
    <mergeCell ref="A1:I1"/>
    <mergeCell ref="A2:I2"/>
  </mergeCells>
  <conditionalFormatting sqref="E4:E21">
    <cfRule type="expression" dxfId="39" priority="2">
      <formula>$E4="Cumple"</formula>
    </cfRule>
    <cfRule type="expression" dxfId="38" priority="3">
      <formula>$E4="Cumple Parcialmente"</formula>
    </cfRule>
    <cfRule type="expression" dxfId="37" priority="4">
      <formula>$E4="No Cumple"</formula>
    </cfRule>
    <cfRule type="expression" dxfId="36" priority="5">
      <formula>$E4="No Aplica"</formula>
    </cfRule>
  </conditionalFormatting>
  <dataValidations count="1">
    <dataValidation type="list" allowBlank="1" errorTitle="Entrada inválida" error="Valor inválido. Seleccione de la lista." promptTitle="Nivel de cumplimiento" prompt="Seleccione: Cumple / Cumple Parcialmente / No Cumple / No Aplica" sqref="E4:E21" xr:uid="{00000000-0002-0000-0600-000000000000}">
      <formula1>"Cumple,Cumple Parcialmente,No Cumple,No Aplica"</formula1>
      <formula2>0</formula2>
    </dataValidation>
  </dataValidation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9"/>
  <sheetViews>
    <sheetView showGridLines="0" zoomScaleNormal="100" workbookViewId="0">
      <pane ySplit="3" topLeftCell="A16" activePane="bottomLeft" state="frozen"/>
      <selection pane="bottomLeft" activeCell="B28" sqref="B28"/>
    </sheetView>
  </sheetViews>
  <sheetFormatPr defaultColWidth="8.5703125" defaultRowHeight="14.45"/>
  <cols>
    <col min="1" max="1" width="10" customWidth="1"/>
    <col min="2" max="2" width="68" customWidth="1"/>
    <col min="3" max="3" width="15" customWidth="1"/>
    <col min="4" max="4" width="8" customWidth="1"/>
    <col min="5" max="5" width="22" customWidth="1"/>
    <col min="6" max="6" width="48" customWidth="1"/>
    <col min="7" max="7" width="32" customWidth="1"/>
    <col min="8" max="9" width="12" hidden="1" customWidth="1"/>
  </cols>
  <sheetData>
    <row r="1" spans="1:9" ht="27.75" customHeight="1">
      <c r="A1" s="10" t="s">
        <v>284</v>
      </c>
      <c r="B1" s="18"/>
      <c r="C1" s="18"/>
      <c r="D1" s="18"/>
      <c r="E1" s="18"/>
      <c r="F1" s="18"/>
      <c r="G1" s="18"/>
      <c r="H1" s="18"/>
      <c r="I1" s="18"/>
    </row>
    <row r="2" spans="1:9" ht="30" customHeight="1">
      <c r="A2" s="11" t="s">
        <v>285</v>
      </c>
      <c r="B2" s="34"/>
      <c r="C2" s="34"/>
      <c r="D2" s="34"/>
      <c r="E2" s="34"/>
      <c r="F2" s="34"/>
      <c r="G2" s="34"/>
      <c r="H2" s="34"/>
      <c r="I2" s="34"/>
    </row>
    <row r="3" spans="1:9" ht="31.5" customHeight="1">
      <c r="A3" s="1" t="s">
        <v>80</v>
      </c>
      <c r="B3" s="1" t="s">
        <v>81</v>
      </c>
      <c r="C3" s="1" t="s">
        <v>82</v>
      </c>
      <c r="D3" s="1" t="s">
        <v>83</v>
      </c>
      <c r="E3" s="1" t="s">
        <v>84</v>
      </c>
      <c r="F3" s="1" t="s">
        <v>85</v>
      </c>
      <c r="G3" s="1" t="s">
        <v>86</v>
      </c>
      <c r="H3" s="1" t="s">
        <v>87</v>
      </c>
      <c r="I3" s="1" t="s">
        <v>88</v>
      </c>
    </row>
    <row r="4" spans="1:9" ht="36" customHeight="1">
      <c r="A4" s="23" t="s">
        <v>286</v>
      </c>
      <c r="B4" s="22" t="s">
        <v>287</v>
      </c>
      <c r="C4" s="26" t="s">
        <v>91</v>
      </c>
      <c r="D4" s="23">
        <v>3</v>
      </c>
      <c r="E4" s="27"/>
      <c r="F4" s="28"/>
      <c r="G4" s="28"/>
      <c r="H4" s="29">
        <f t="shared" ref="H4:H27" si="0">IF(E4="No Aplica",0,D4)</f>
        <v>3</v>
      </c>
      <c r="I4" s="29">
        <f t="shared" ref="I4:I27" si="1">IF(E4="Cumple",D4,IF(E4="Cumple Parcialmente",D4*0.5,IF(E4="No Cumple",0,0)))</f>
        <v>0</v>
      </c>
    </row>
    <row r="5" spans="1:9" ht="36" customHeight="1">
      <c r="A5" s="23" t="s">
        <v>288</v>
      </c>
      <c r="B5" s="22" t="s">
        <v>289</v>
      </c>
      <c r="C5" s="27" t="s">
        <v>108</v>
      </c>
      <c r="D5" s="23">
        <v>2</v>
      </c>
      <c r="E5" s="27"/>
      <c r="F5" s="28"/>
      <c r="G5" s="28"/>
      <c r="H5" s="29">
        <f t="shared" si="0"/>
        <v>2</v>
      </c>
      <c r="I5" s="29">
        <f t="shared" si="1"/>
        <v>0</v>
      </c>
    </row>
    <row r="6" spans="1:9" ht="36" customHeight="1">
      <c r="A6" s="23" t="s">
        <v>290</v>
      </c>
      <c r="B6" s="22" t="s">
        <v>291</v>
      </c>
      <c r="C6" s="26" t="s">
        <v>91</v>
      </c>
      <c r="D6" s="23">
        <v>3</v>
      </c>
      <c r="E6" s="27"/>
      <c r="F6" s="28"/>
      <c r="G6" s="28"/>
      <c r="H6" s="29">
        <f t="shared" si="0"/>
        <v>3</v>
      </c>
      <c r="I6" s="29">
        <f t="shared" si="1"/>
        <v>0</v>
      </c>
    </row>
    <row r="7" spans="1:9" ht="36" customHeight="1">
      <c r="A7" s="23" t="s">
        <v>292</v>
      </c>
      <c r="B7" s="22" t="s">
        <v>293</v>
      </c>
      <c r="C7" s="26" t="s">
        <v>91</v>
      </c>
      <c r="D7" s="23">
        <v>3</v>
      </c>
      <c r="E7" s="27"/>
      <c r="F7" s="28"/>
      <c r="G7" s="28"/>
      <c r="H7" s="29">
        <f t="shared" si="0"/>
        <v>3</v>
      </c>
      <c r="I7" s="29">
        <f t="shared" si="1"/>
        <v>0</v>
      </c>
    </row>
    <row r="8" spans="1:9" ht="36" customHeight="1">
      <c r="A8" s="23" t="s">
        <v>294</v>
      </c>
      <c r="B8" s="22" t="s">
        <v>295</v>
      </c>
      <c r="C8" s="26" t="s">
        <v>91</v>
      </c>
      <c r="D8" s="23">
        <v>3</v>
      </c>
      <c r="E8" s="27"/>
      <c r="F8" s="28"/>
      <c r="G8" s="28"/>
      <c r="H8" s="29">
        <f t="shared" si="0"/>
        <v>3</v>
      </c>
      <c r="I8" s="29">
        <f t="shared" si="1"/>
        <v>0</v>
      </c>
    </row>
    <row r="9" spans="1:9" ht="36" customHeight="1">
      <c r="A9" s="23" t="s">
        <v>296</v>
      </c>
      <c r="B9" s="22" t="s">
        <v>297</v>
      </c>
      <c r="C9" s="26" t="s">
        <v>91</v>
      </c>
      <c r="D9" s="23">
        <v>2</v>
      </c>
      <c r="E9" s="27"/>
      <c r="F9" s="28"/>
      <c r="G9" s="28"/>
      <c r="H9" s="29">
        <f t="shared" si="0"/>
        <v>2</v>
      </c>
      <c r="I9" s="29">
        <f t="shared" si="1"/>
        <v>0</v>
      </c>
    </row>
    <row r="10" spans="1:9" ht="36" customHeight="1">
      <c r="A10" s="23" t="s">
        <v>298</v>
      </c>
      <c r="B10" s="22" t="s">
        <v>299</v>
      </c>
      <c r="C10" s="26" t="s">
        <v>91</v>
      </c>
      <c r="D10" s="23">
        <v>3</v>
      </c>
      <c r="E10" s="27"/>
      <c r="F10" s="28"/>
      <c r="G10" s="28"/>
      <c r="H10" s="29">
        <f t="shared" si="0"/>
        <v>3</v>
      </c>
      <c r="I10" s="29">
        <f t="shared" si="1"/>
        <v>0</v>
      </c>
    </row>
    <row r="11" spans="1:9" ht="36" customHeight="1">
      <c r="A11" s="23" t="s">
        <v>300</v>
      </c>
      <c r="B11" s="22" t="s">
        <v>301</v>
      </c>
      <c r="C11" s="27" t="s">
        <v>108</v>
      </c>
      <c r="D11" s="23">
        <v>2</v>
      </c>
      <c r="E11" s="27"/>
      <c r="F11" s="28"/>
      <c r="G11" s="28"/>
      <c r="H11" s="29">
        <f t="shared" si="0"/>
        <v>2</v>
      </c>
      <c r="I11" s="29">
        <f t="shared" si="1"/>
        <v>0</v>
      </c>
    </row>
    <row r="12" spans="1:9" ht="36" customHeight="1">
      <c r="A12" s="23" t="s">
        <v>302</v>
      </c>
      <c r="B12" s="22" t="s">
        <v>303</v>
      </c>
      <c r="C12" s="26" t="s">
        <v>91</v>
      </c>
      <c r="D12" s="23">
        <v>3</v>
      </c>
      <c r="E12" s="27"/>
      <c r="F12" s="28"/>
      <c r="G12" s="28"/>
      <c r="H12" s="29">
        <f t="shared" si="0"/>
        <v>3</v>
      </c>
      <c r="I12" s="29">
        <f t="shared" si="1"/>
        <v>0</v>
      </c>
    </row>
    <row r="13" spans="1:9" ht="36" customHeight="1">
      <c r="A13" s="23" t="s">
        <v>304</v>
      </c>
      <c r="B13" s="22" t="s">
        <v>305</v>
      </c>
      <c r="C13" s="26" t="s">
        <v>91</v>
      </c>
      <c r="D13" s="23">
        <v>2</v>
      </c>
      <c r="E13" s="27"/>
      <c r="F13" s="28"/>
      <c r="G13" s="28"/>
      <c r="H13" s="29">
        <f t="shared" si="0"/>
        <v>2</v>
      </c>
      <c r="I13" s="29">
        <f t="shared" si="1"/>
        <v>0</v>
      </c>
    </row>
    <row r="14" spans="1:9" ht="36" customHeight="1">
      <c r="A14" s="23" t="s">
        <v>306</v>
      </c>
      <c r="B14" s="22" t="s">
        <v>307</v>
      </c>
      <c r="C14" s="26" t="s">
        <v>91</v>
      </c>
      <c r="D14" s="23">
        <v>2</v>
      </c>
      <c r="E14" s="27"/>
      <c r="F14" s="28"/>
      <c r="G14" s="28"/>
      <c r="H14" s="29">
        <f t="shared" si="0"/>
        <v>2</v>
      </c>
      <c r="I14" s="29">
        <f t="shared" si="1"/>
        <v>0</v>
      </c>
    </row>
    <row r="15" spans="1:9" ht="36" customHeight="1">
      <c r="A15" s="23" t="s">
        <v>308</v>
      </c>
      <c r="B15" s="22" t="s">
        <v>309</v>
      </c>
      <c r="C15" s="26" t="s">
        <v>91</v>
      </c>
      <c r="D15" s="23">
        <v>2</v>
      </c>
      <c r="E15" s="27"/>
      <c r="F15" s="28"/>
      <c r="G15" s="28"/>
      <c r="H15" s="29">
        <f t="shared" si="0"/>
        <v>2</v>
      </c>
      <c r="I15" s="29">
        <f t="shared" si="1"/>
        <v>0</v>
      </c>
    </row>
    <row r="16" spans="1:9" ht="36" customHeight="1">
      <c r="A16" s="23" t="s">
        <v>310</v>
      </c>
      <c r="B16" s="22" t="s">
        <v>311</v>
      </c>
      <c r="C16" s="26" t="s">
        <v>91</v>
      </c>
      <c r="D16" s="23">
        <v>2</v>
      </c>
      <c r="E16" s="27"/>
      <c r="F16" s="28"/>
      <c r="G16" s="28"/>
      <c r="H16" s="29">
        <f t="shared" si="0"/>
        <v>2</v>
      </c>
      <c r="I16" s="29">
        <f t="shared" si="1"/>
        <v>0</v>
      </c>
    </row>
    <row r="17" spans="1:9" ht="36" customHeight="1">
      <c r="A17" s="23" t="s">
        <v>312</v>
      </c>
      <c r="B17" s="22" t="s">
        <v>313</v>
      </c>
      <c r="C17" s="26" t="s">
        <v>91</v>
      </c>
      <c r="D17" s="23">
        <v>2</v>
      </c>
      <c r="E17" s="27"/>
      <c r="F17" s="28"/>
      <c r="G17" s="28"/>
      <c r="H17" s="29">
        <f t="shared" si="0"/>
        <v>2</v>
      </c>
      <c r="I17" s="29">
        <f t="shared" si="1"/>
        <v>0</v>
      </c>
    </row>
    <row r="18" spans="1:9" ht="36" customHeight="1">
      <c r="A18" s="23" t="s">
        <v>314</v>
      </c>
      <c r="B18" s="22" t="s">
        <v>315</v>
      </c>
      <c r="C18" s="26" t="s">
        <v>91</v>
      </c>
      <c r="D18" s="23">
        <v>3</v>
      </c>
      <c r="E18" s="27"/>
      <c r="F18" s="28"/>
      <c r="G18" s="28"/>
      <c r="H18" s="29">
        <f t="shared" si="0"/>
        <v>3</v>
      </c>
      <c r="I18" s="29">
        <f t="shared" si="1"/>
        <v>0</v>
      </c>
    </row>
    <row r="19" spans="1:9" ht="36" customHeight="1">
      <c r="A19" s="23" t="s">
        <v>316</v>
      </c>
      <c r="B19" s="22" t="s">
        <v>317</v>
      </c>
      <c r="C19" s="27" t="s">
        <v>108</v>
      </c>
      <c r="D19" s="23">
        <v>1</v>
      </c>
      <c r="E19" s="27"/>
      <c r="F19" s="28"/>
      <c r="G19" s="28"/>
      <c r="H19" s="29">
        <f t="shared" si="0"/>
        <v>1</v>
      </c>
      <c r="I19" s="29">
        <f t="shared" si="1"/>
        <v>0</v>
      </c>
    </row>
    <row r="20" spans="1:9" ht="36" customHeight="1">
      <c r="A20" s="23" t="s">
        <v>318</v>
      </c>
      <c r="B20" s="22" t="s">
        <v>319</v>
      </c>
      <c r="C20" s="26" t="s">
        <v>91</v>
      </c>
      <c r="D20" s="23">
        <v>3</v>
      </c>
      <c r="E20" s="27"/>
      <c r="F20" s="28"/>
      <c r="G20" s="28"/>
      <c r="H20" s="29">
        <f t="shared" si="0"/>
        <v>3</v>
      </c>
      <c r="I20" s="29">
        <f t="shared" si="1"/>
        <v>0</v>
      </c>
    </row>
    <row r="21" spans="1:9" ht="36" customHeight="1">
      <c r="A21" s="23" t="s">
        <v>320</v>
      </c>
      <c r="B21" s="22" t="s">
        <v>321</v>
      </c>
      <c r="C21" s="26" t="s">
        <v>91</v>
      </c>
      <c r="D21" s="23">
        <v>3</v>
      </c>
      <c r="E21" s="27"/>
      <c r="F21" s="28"/>
      <c r="G21" s="28"/>
      <c r="H21" s="29">
        <f t="shared" si="0"/>
        <v>3</v>
      </c>
      <c r="I21" s="29">
        <f t="shared" si="1"/>
        <v>0</v>
      </c>
    </row>
    <row r="22" spans="1:9" ht="36" customHeight="1">
      <c r="A22" s="23" t="s">
        <v>322</v>
      </c>
      <c r="B22" s="22" t="s">
        <v>323</v>
      </c>
      <c r="C22" s="26" t="s">
        <v>91</v>
      </c>
      <c r="D22" s="23">
        <v>2</v>
      </c>
      <c r="E22" s="27"/>
      <c r="F22" s="28"/>
      <c r="G22" s="28"/>
      <c r="H22" s="29">
        <f t="shared" si="0"/>
        <v>2</v>
      </c>
      <c r="I22" s="29">
        <f t="shared" si="1"/>
        <v>0</v>
      </c>
    </row>
    <row r="23" spans="1:9" ht="36" customHeight="1">
      <c r="A23" s="23" t="s">
        <v>324</v>
      </c>
      <c r="B23" s="22" t="s">
        <v>325</v>
      </c>
      <c r="C23" s="26" t="s">
        <v>91</v>
      </c>
      <c r="D23" s="23">
        <v>2</v>
      </c>
      <c r="E23" s="27"/>
      <c r="F23" s="28"/>
      <c r="G23" s="28"/>
      <c r="H23" s="29">
        <f t="shared" si="0"/>
        <v>2</v>
      </c>
      <c r="I23" s="29">
        <f t="shared" si="1"/>
        <v>0</v>
      </c>
    </row>
    <row r="24" spans="1:9" ht="36" customHeight="1">
      <c r="A24" s="23" t="s">
        <v>326</v>
      </c>
      <c r="B24" s="22" t="s">
        <v>327</v>
      </c>
      <c r="C24" s="26" t="s">
        <v>91</v>
      </c>
      <c r="D24" s="23">
        <v>2</v>
      </c>
      <c r="E24" s="27"/>
      <c r="F24" s="28"/>
      <c r="G24" s="28"/>
      <c r="H24" s="29">
        <f t="shared" si="0"/>
        <v>2</v>
      </c>
      <c r="I24" s="29">
        <f t="shared" si="1"/>
        <v>0</v>
      </c>
    </row>
    <row r="25" spans="1:9" ht="36" customHeight="1">
      <c r="A25" s="23" t="s">
        <v>328</v>
      </c>
      <c r="B25" s="22" t="s">
        <v>329</v>
      </c>
      <c r="C25" s="26" t="s">
        <v>91</v>
      </c>
      <c r="D25" s="23">
        <v>3</v>
      </c>
      <c r="E25" s="27"/>
      <c r="F25" s="28"/>
      <c r="G25" s="28"/>
      <c r="H25" s="29">
        <f t="shared" si="0"/>
        <v>3</v>
      </c>
      <c r="I25" s="29">
        <f t="shared" si="1"/>
        <v>0</v>
      </c>
    </row>
    <row r="26" spans="1:9" ht="36" customHeight="1">
      <c r="A26" s="23" t="s">
        <v>330</v>
      </c>
      <c r="B26" s="22" t="s">
        <v>331</v>
      </c>
      <c r="C26" s="26" t="s">
        <v>91</v>
      </c>
      <c r="D26" s="23">
        <v>3</v>
      </c>
      <c r="E26" s="27"/>
      <c r="F26" s="28"/>
      <c r="G26" s="28"/>
      <c r="H26" s="29">
        <f t="shared" si="0"/>
        <v>3</v>
      </c>
      <c r="I26" s="29">
        <f t="shared" si="1"/>
        <v>0</v>
      </c>
    </row>
    <row r="27" spans="1:9" ht="36" customHeight="1">
      <c r="A27" s="23" t="s">
        <v>332</v>
      </c>
      <c r="B27" s="22" t="s">
        <v>333</v>
      </c>
      <c r="C27" s="26" t="s">
        <v>91</v>
      </c>
      <c r="D27" s="23">
        <v>3</v>
      </c>
      <c r="E27" s="27"/>
      <c r="F27" s="28"/>
      <c r="G27" s="28"/>
      <c r="H27" s="29">
        <f t="shared" si="0"/>
        <v>3</v>
      </c>
      <c r="I27" s="29">
        <f t="shared" si="1"/>
        <v>0</v>
      </c>
    </row>
    <row r="29" spans="1:9" ht="25.5" customHeight="1">
      <c r="A29" s="30" t="s">
        <v>117</v>
      </c>
      <c r="B29" s="19" t="s">
        <v>118</v>
      </c>
      <c r="C29" s="23">
        <f>24</f>
        <v>24</v>
      </c>
      <c r="D29" s="23">
        <f>SUM(D4:D27)</f>
        <v>59</v>
      </c>
      <c r="E29" s="31" t="s">
        <v>119</v>
      </c>
      <c r="F29" s="23">
        <f>SUM(H4:H27)</f>
        <v>59</v>
      </c>
      <c r="G29" s="32" t="s">
        <v>120</v>
      </c>
      <c r="H29" s="33">
        <f>IFERROR(SUM(I4:I27)/SUM(H4:H27),0)</f>
        <v>0</v>
      </c>
    </row>
  </sheetData>
  <mergeCells count="2">
    <mergeCell ref="A1:I1"/>
    <mergeCell ref="A2:I2"/>
  </mergeCells>
  <conditionalFormatting sqref="E4:E27">
    <cfRule type="expression" dxfId="35" priority="2">
      <formula>$E4="Cumple"</formula>
    </cfRule>
    <cfRule type="expression" dxfId="34" priority="3">
      <formula>$E4="Cumple Parcialmente"</formula>
    </cfRule>
    <cfRule type="expression" dxfId="33" priority="4">
      <formula>$E4="No Cumple"</formula>
    </cfRule>
    <cfRule type="expression" dxfId="32" priority="5">
      <formula>$E4="No Aplica"</formula>
    </cfRule>
  </conditionalFormatting>
  <dataValidations count="1">
    <dataValidation type="list" allowBlank="1" errorTitle="Entrada inválida" error="Valor inválido. Seleccione de la lista." promptTitle="Nivel de cumplimiento" prompt="Seleccione: Cumple / Cumple Parcialmente / No Cumple / No Aplica" sqref="E4:E27" xr:uid="{00000000-0002-0000-0700-000000000000}">
      <formula1>"Cumple,Cumple Parcialmente,No Cumple,No Aplica"</formula1>
      <formula2>0</formula2>
    </dataValidation>
  </dataValidations>
  <pageMargins left="0.75" right="0.75" top="1" bottom="1"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0"/>
  <sheetViews>
    <sheetView showGridLines="0" zoomScaleNormal="100" workbookViewId="0">
      <pane ySplit="3" topLeftCell="A4" activePane="bottomLeft" state="frozen"/>
      <selection pane="bottomLeft" sqref="A1:I1"/>
    </sheetView>
  </sheetViews>
  <sheetFormatPr defaultColWidth="8.5703125" defaultRowHeight="14.45"/>
  <cols>
    <col min="1" max="1" width="10" customWidth="1"/>
    <col min="2" max="2" width="68" customWidth="1"/>
    <col min="3" max="3" width="15" customWidth="1"/>
    <col min="4" max="4" width="8" customWidth="1"/>
    <col min="5" max="5" width="22" customWidth="1"/>
    <col min="6" max="6" width="48" customWidth="1"/>
    <col min="7" max="7" width="32" customWidth="1"/>
    <col min="8" max="9" width="12" hidden="1" customWidth="1"/>
  </cols>
  <sheetData>
    <row r="1" spans="1:9" ht="27.75" customHeight="1">
      <c r="A1" s="10" t="s">
        <v>334</v>
      </c>
      <c r="B1" s="18"/>
      <c r="C1" s="18"/>
      <c r="D1" s="18"/>
      <c r="E1" s="18"/>
      <c r="F1" s="18"/>
      <c r="G1" s="18"/>
      <c r="H1" s="18"/>
      <c r="I1" s="18"/>
    </row>
    <row r="2" spans="1:9" ht="30" customHeight="1">
      <c r="A2" s="11" t="s">
        <v>335</v>
      </c>
      <c r="B2" s="34"/>
      <c r="C2" s="34"/>
      <c r="D2" s="34"/>
      <c r="E2" s="34"/>
      <c r="F2" s="34"/>
      <c r="G2" s="34"/>
      <c r="H2" s="34"/>
      <c r="I2" s="34"/>
    </row>
    <row r="3" spans="1:9" ht="31.5" customHeight="1">
      <c r="A3" s="1" t="s">
        <v>80</v>
      </c>
      <c r="B3" s="1" t="s">
        <v>81</v>
      </c>
      <c r="C3" s="1" t="s">
        <v>82</v>
      </c>
      <c r="D3" s="1" t="s">
        <v>83</v>
      </c>
      <c r="E3" s="1" t="s">
        <v>84</v>
      </c>
      <c r="F3" s="1" t="s">
        <v>85</v>
      </c>
      <c r="G3" s="1" t="s">
        <v>86</v>
      </c>
      <c r="H3" s="1" t="s">
        <v>87</v>
      </c>
      <c r="I3" s="1" t="s">
        <v>88</v>
      </c>
    </row>
    <row r="4" spans="1:9" ht="36" customHeight="1">
      <c r="A4" s="23" t="s">
        <v>336</v>
      </c>
      <c r="B4" s="22" t="s">
        <v>337</v>
      </c>
      <c r="C4" s="26" t="s">
        <v>91</v>
      </c>
      <c r="D4" s="23">
        <v>3</v>
      </c>
      <c r="E4" s="27"/>
      <c r="F4" s="28"/>
      <c r="G4" s="28"/>
      <c r="H4" s="29">
        <f t="shared" ref="H4:H28" si="0">IF(E4="No Aplica",0,D4)</f>
        <v>3</v>
      </c>
      <c r="I4" s="29">
        <f t="shared" ref="I4:I28" si="1">IF(E4="Cumple",D4,IF(E4="Cumple Parcialmente",D4*0.5,IF(E4="No Cumple",0,0)))</f>
        <v>0</v>
      </c>
    </row>
    <row r="5" spans="1:9" ht="36" customHeight="1">
      <c r="A5" s="23" t="s">
        <v>338</v>
      </c>
      <c r="B5" s="22" t="s">
        <v>339</v>
      </c>
      <c r="C5" s="26" t="s">
        <v>91</v>
      </c>
      <c r="D5" s="23">
        <v>3</v>
      </c>
      <c r="E5" s="27"/>
      <c r="F5" s="28"/>
      <c r="G5" s="28"/>
      <c r="H5" s="29">
        <f t="shared" si="0"/>
        <v>3</v>
      </c>
      <c r="I5" s="29">
        <f t="shared" si="1"/>
        <v>0</v>
      </c>
    </row>
    <row r="6" spans="1:9" ht="36" customHeight="1">
      <c r="A6" s="23" t="s">
        <v>340</v>
      </c>
      <c r="B6" s="22" t="s">
        <v>341</v>
      </c>
      <c r="C6" s="26" t="s">
        <v>91</v>
      </c>
      <c r="D6" s="23">
        <v>3</v>
      </c>
      <c r="E6" s="27"/>
      <c r="F6" s="28"/>
      <c r="G6" s="28"/>
      <c r="H6" s="29">
        <f t="shared" si="0"/>
        <v>3</v>
      </c>
      <c r="I6" s="29">
        <f t="shared" si="1"/>
        <v>0</v>
      </c>
    </row>
    <row r="7" spans="1:9" ht="36" customHeight="1">
      <c r="A7" s="23" t="s">
        <v>342</v>
      </c>
      <c r="B7" s="22" t="s">
        <v>343</v>
      </c>
      <c r="C7" s="26" t="s">
        <v>91</v>
      </c>
      <c r="D7" s="23">
        <v>2</v>
      </c>
      <c r="E7" s="27"/>
      <c r="F7" s="28"/>
      <c r="G7" s="28"/>
      <c r="H7" s="29">
        <f t="shared" si="0"/>
        <v>2</v>
      </c>
      <c r="I7" s="29">
        <f t="shared" si="1"/>
        <v>0</v>
      </c>
    </row>
    <row r="8" spans="1:9" ht="36" customHeight="1">
      <c r="A8" s="23" t="s">
        <v>344</v>
      </c>
      <c r="B8" s="22" t="s">
        <v>345</v>
      </c>
      <c r="C8" s="26" t="s">
        <v>91</v>
      </c>
      <c r="D8" s="23">
        <v>3</v>
      </c>
      <c r="E8" s="27"/>
      <c r="F8" s="28"/>
      <c r="G8" s="28"/>
      <c r="H8" s="29">
        <f t="shared" si="0"/>
        <v>3</v>
      </c>
      <c r="I8" s="29">
        <f t="shared" si="1"/>
        <v>0</v>
      </c>
    </row>
    <row r="9" spans="1:9" ht="36" customHeight="1">
      <c r="A9" s="23" t="s">
        <v>346</v>
      </c>
      <c r="B9" s="22" t="s">
        <v>347</v>
      </c>
      <c r="C9" s="26" t="s">
        <v>91</v>
      </c>
      <c r="D9" s="23">
        <v>2</v>
      </c>
      <c r="E9" s="27"/>
      <c r="F9" s="28"/>
      <c r="G9" s="28"/>
      <c r="H9" s="29">
        <f t="shared" si="0"/>
        <v>2</v>
      </c>
      <c r="I9" s="29">
        <f t="shared" si="1"/>
        <v>0</v>
      </c>
    </row>
    <row r="10" spans="1:9" ht="36" customHeight="1">
      <c r="A10" s="23" t="s">
        <v>348</v>
      </c>
      <c r="B10" s="22" t="s">
        <v>349</v>
      </c>
      <c r="C10" s="26" t="s">
        <v>91</v>
      </c>
      <c r="D10" s="23">
        <v>3</v>
      </c>
      <c r="E10" s="27"/>
      <c r="F10" s="28"/>
      <c r="G10" s="28"/>
      <c r="H10" s="29">
        <f t="shared" si="0"/>
        <v>3</v>
      </c>
      <c r="I10" s="29">
        <f t="shared" si="1"/>
        <v>0</v>
      </c>
    </row>
    <row r="11" spans="1:9" ht="36" customHeight="1">
      <c r="A11" s="23" t="s">
        <v>350</v>
      </c>
      <c r="B11" s="22" t="s">
        <v>351</v>
      </c>
      <c r="C11" s="26" t="s">
        <v>91</v>
      </c>
      <c r="D11" s="23">
        <v>3</v>
      </c>
      <c r="E11" s="27"/>
      <c r="F11" s="28"/>
      <c r="G11" s="28"/>
      <c r="H11" s="29">
        <f t="shared" si="0"/>
        <v>3</v>
      </c>
      <c r="I11" s="29">
        <f t="shared" si="1"/>
        <v>0</v>
      </c>
    </row>
    <row r="12" spans="1:9" ht="36" customHeight="1">
      <c r="A12" s="23" t="s">
        <v>352</v>
      </c>
      <c r="B12" s="22" t="s">
        <v>353</v>
      </c>
      <c r="C12" s="26" t="s">
        <v>91</v>
      </c>
      <c r="D12" s="23">
        <v>3</v>
      </c>
      <c r="E12" s="27"/>
      <c r="F12" s="28"/>
      <c r="G12" s="28"/>
      <c r="H12" s="29">
        <f t="shared" si="0"/>
        <v>3</v>
      </c>
      <c r="I12" s="29">
        <f t="shared" si="1"/>
        <v>0</v>
      </c>
    </row>
    <row r="13" spans="1:9" ht="36" customHeight="1">
      <c r="A13" s="23" t="s">
        <v>354</v>
      </c>
      <c r="B13" s="22" t="s">
        <v>355</v>
      </c>
      <c r="C13" s="26" t="s">
        <v>91</v>
      </c>
      <c r="D13" s="23">
        <v>2</v>
      </c>
      <c r="E13" s="27"/>
      <c r="F13" s="28"/>
      <c r="G13" s="28"/>
      <c r="H13" s="29">
        <f t="shared" si="0"/>
        <v>2</v>
      </c>
      <c r="I13" s="29">
        <f t="shared" si="1"/>
        <v>0</v>
      </c>
    </row>
    <row r="14" spans="1:9" ht="36" customHeight="1">
      <c r="A14" s="23" t="s">
        <v>356</v>
      </c>
      <c r="B14" s="22" t="s">
        <v>357</v>
      </c>
      <c r="C14" s="26" t="s">
        <v>91</v>
      </c>
      <c r="D14" s="23">
        <v>2</v>
      </c>
      <c r="E14" s="27"/>
      <c r="F14" s="28"/>
      <c r="G14" s="28"/>
      <c r="H14" s="29">
        <f t="shared" si="0"/>
        <v>2</v>
      </c>
      <c r="I14" s="29">
        <f t="shared" si="1"/>
        <v>0</v>
      </c>
    </row>
    <row r="15" spans="1:9" ht="36" customHeight="1">
      <c r="A15" s="23" t="s">
        <v>358</v>
      </c>
      <c r="B15" s="22" t="s">
        <v>359</v>
      </c>
      <c r="C15" s="26" t="s">
        <v>91</v>
      </c>
      <c r="D15" s="23">
        <v>2</v>
      </c>
      <c r="E15" s="27"/>
      <c r="F15" s="28"/>
      <c r="G15" s="28"/>
      <c r="H15" s="29">
        <f t="shared" si="0"/>
        <v>2</v>
      </c>
      <c r="I15" s="29">
        <f t="shared" si="1"/>
        <v>0</v>
      </c>
    </row>
    <row r="16" spans="1:9" ht="36" customHeight="1">
      <c r="A16" s="23" t="s">
        <v>360</v>
      </c>
      <c r="B16" s="22" t="s">
        <v>361</v>
      </c>
      <c r="C16" s="26" t="s">
        <v>91</v>
      </c>
      <c r="D16" s="23">
        <v>3</v>
      </c>
      <c r="E16" s="27"/>
      <c r="F16" s="28"/>
      <c r="G16" s="28"/>
      <c r="H16" s="29">
        <f t="shared" si="0"/>
        <v>3</v>
      </c>
      <c r="I16" s="29">
        <f t="shared" si="1"/>
        <v>0</v>
      </c>
    </row>
    <row r="17" spans="1:9" ht="36" customHeight="1">
      <c r="A17" s="23" t="s">
        <v>362</v>
      </c>
      <c r="B17" s="22" t="s">
        <v>363</v>
      </c>
      <c r="C17" s="26" t="s">
        <v>91</v>
      </c>
      <c r="D17" s="23">
        <v>3</v>
      </c>
      <c r="E17" s="27"/>
      <c r="F17" s="28"/>
      <c r="G17" s="28"/>
      <c r="H17" s="29">
        <f t="shared" si="0"/>
        <v>3</v>
      </c>
      <c r="I17" s="29">
        <f t="shared" si="1"/>
        <v>0</v>
      </c>
    </row>
    <row r="18" spans="1:9" ht="36" customHeight="1">
      <c r="A18" s="23" t="s">
        <v>364</v>
      </c>
      <c r="B18" s="22" t="s">
        <v>365</v>
      </c>
      <c r="C18" s="26" t="s">
        <v>91</v>
      </c>
      <c r="D18" s="23">
        <v>3</v>
      </c>
      <c r="E18" s="27"/>
      <c r="F18" s="28"/>
      <c r="G18" s="28"/>
      <c r="H18" s="29">
        <f t="shared" si="0"/>
        <v>3</v>
      </c>
      <c r="I18" s="29">
        <f t="shared" si="1"/>
        <v>0</v>
      </c>
    </row>
    <row r="19" spans="1:9" ht="36" customHeight="1">
      <c r="A19" s="23" t="s">
        <v>366</v>
      </c>
      <c r="B19" s="22" t="s">
        <v>367</v>
      </c>
      <c r="C19" s="26" t="s">
        <v>91</v>
      </c>
      <c r="D19" s="23">
        <v>3</v>
      </c>
      <c r="E19" s="27"/>
      <c r="F19" s="28"/>
      <c r="G19" s="28"/>
      <c r="H19" s="29">
        <f t="shared" si="0"/>
        <v>3</v>
      </c>
      <c r="I19" s="29">
        <f t="shared" si="1"/>
        <v>0</v>
      </c>
    </row>
    <row r="20" spans="1:9" ht="36" customHeight="1">
      <c r="A20" s="23" t="s">
        <v>368</v>
      </c>
      <c r="B20" s="22" t="s">
        <v>369</v>
      </c>
      <c r="C20" s="26" t="s">
        <v>91</v>
      </c>
      <c r="D20" s="23">
        <v>3</v>
      </c>
      <c r="E20" s="27"/>
      <c r="F20" s="28"/>
      <c r="G20" s="28"/>
      <c r="H20" s="29">
        <f t="shared" si="0"/>
        <v>3</v>
      </c>
      <c r="I20" s="29">
        <f t="shared" si="1"/>
        <v>0</v>
      </c>
    </row>
    <row r="21" spans="1:9" ht="94.5" customHeight="1">
      <c r="A21" s="23" t="s">
        <v>370</v>
      </c>
      <c r="B21" s="22" t="s">
        <v>371</v>
      </c>
      <c r="C21" s="26" t="s">
        <v>91</v>
      </c>
      <c r="D21" s="23">
        <v>2</v>
      </c>
      <c r="E21" s="27"/>
      <c r="F21" s="28"/>
      <c r="G21" s="28"/>
      <c r="H21" s="29">
        <f t="shared" si="0"/>
        <v>2</v>
      </c>
      <c r="I21" s="29">
        <f t="shared" si="1"/>
        <v>0</v>
      </c>
    </row>
    <row r="22" spans="1:9" ht="36" customHeight="1">
      <c r="A22" s="23" t="s">
        <v>372</v>
      </c>
      <c r="B22" s="22" t="s">
        <v>373</v>
      </c>
      <c r="C22" s="26" t="s">
        <v>91</v>
      </c>
      <c r="D22" s="23">
        <v>2</v>
      </c>
      <c r="E22" s="27"/>
      <c r="F22" s="28"/>
      <c r="G22" s="28"/>
      <c r="H22" s="29">
        <f t="shared" si="0"/>
        <v>2</v>
      </c>
      <c r="I22" s="29">
        <f t="shared" si="1"/>
        <v>0</v>
      </c>
    </row>
    <row r="23" spans="1:9" ht="36" customHeight="1">
      <c r="A23" s="23" t="s">
        <v>374</v>
      </c>
      <c r="B23" s="22" t="s">
        <v>375</v>
      </c>
      <c r="C23" s="26" t="s">
        <v>91</v>
      </c>
      <c r="D23" s="23">
        <v>3</v>
      </c>
      <c r="E23" s="27"/>
      <c r="F23" s="28"/>
      <c r="G23" s="28"/>
      <c r="H23" s="29">
        <f t="shared" si="0"/>
        <v>3</v>
      </c>
      <c r="I23" s="29">
        <f t="shared" si="1"/>
        <v>0</v>
      </c>
    </row>
    <row r="24" spans="1:9" ht="36" customHeight="1">
      <c r="A24" s="23" t="s">
        <v>376</v>
      </c>
      <c r="B24" s="22" t="s">
        <v>377</v>
      </c>
      <c r="C24" s="26" t="s">
        <v>91</v>
      </c>
      <c r="D24" s="23">
        <v>3</v>
      </c>
      <c r="E24" s="27"/>
      <c r="F24" s="28"/>
      <c r="G24" s="28"/>
      <c r="H24" s="29">
        <f t="shared" si="0"/>
        <v>3</v>
      </c>
      <c r="I24" s="29">
        <f t="shared" si="1"/>
        <v>0</v>
      </c>
    </row>
    <row r="25" spans="1:9" ht="36" customHeight="1">
      <c r="A25" s="23" t="s">
        <v>378</v>
      </c>
      <c r="B25" s="22" t="s">
        <v>379</v>
      </c>
      <c r="C25" s="26" t="s">
        <v>91</v>
      </c>
      <c r="D25" s="23">
        <v>2</v>
      </c>
      <c r="E25" s="27"/>
      <c r="F25" s="28"/>
      <c r="G25" s="28"/>
      <c r="H25" s="29">
        <f t="shared" si="0"/>
        <v>2</v>
      </c>
      <c r="I25" s="29">
        <f t="shared" si="1"/>
        <v>0</v>
      </c>
    </row>
    <row r="26" spans="1:9" ht="36" customHeight="1">
      <c r="A26" s="23" t="s">
        <v>380</v>
      </c>
      <c r="B26" s="22" t="s">
        <v>381</v>
      </c>
      <c r="C26" s="26" t="s">
        <v>91</v>
      </c>
      <c r="D26" s="23">
        <v>2</v>
      </c>
      <c r="E26" s="27"/>
      <c r="F26" s="28"/>
      <c r="G26" s="28"/>
      <c r="H26" s="29">
        <f t="shared" si="0"/>
        <v>2</v>
      </c>
      <c r="I26" s="29">
        <f t="shared" si="1"/>
        <v>0</v>
      </c>
    </row>
    <row r="27" spans="1:9" ht="36" customHeight="1">
      <c r="A27" s="23" t="s">
        <v>382</v>
      </c>
      <c r="B27" s="22" t="s">
        <v>383</v>
      </c>
      <c r="C27" s="26" t="s">
        <v>91</v>
      </c>
      <c r="D27" s="23">
        <v>2</v>
      </c>
      <c r="E27" s="27"/>
      <c r="F27" s="28"/>
      <c r="G27" s="28"/>
      <c r="H27" s="29">
        <f t="shared" si="0"/>
        <v>2</v>
      </c>
      <c r="I27" s="29">
        <f t="shared" si="1"/>
        <v>0</v>
      </c>
    </row>
    <row r="28" spans="1:9" ht="36" customHeight="1">
      <c r="A28" s="23" t="s">
        <v>384</v>
      </c>
      <c r="B28" s="22" t="s">
        <v>385</v>
      </c>
      <c r="C28" s="26" t="s">
        <v>91</v>
      </c>
      <c r="D28" s="23">
        <v>3</v>
      </c>
      <c r="E28" s="27"/>
      <c r="F28" s="28"/>
      <c r="G28" s="28"/>
      <c r="H28" s="29">
        <f t="shared" si="0"/>
        <v>3</v>
      </c>
      <c r="I28" s="29">
        <f t="shared" si="1"/>
        <v>0</v>
      </c>
    </row>
    <row r="30" spans="1:9" ht="25.5" customHeight="1">
      <c r="A30" s="30" t="s">
        <v>117</v>
      </c>
      <c r="B30" s="19" t="s">
        <v>118</v>
      </c>
      <c r="C30" s="23">
        <f>25</f>
        <v>25</v>
      </c>
      <c r="D30" s="23">
        <f>SUM(D4:D28)</f>
        <v>65</v>
      </c>
      <c r="E30" s="31" t="s">
        <v>119</v>
      </c>
      <c r="F30" s="23">
        <f>SUM(H4:H28)</f>
        <v>65</v>
      </c>
      <c r="G30" s="32" t="s">
        <v>120</v>
      </c>
      <c r="H30" s="33">
        <f>IFERROR(SUM(I4:I28)/SUM(H4:H28),0)</f>
        <v>0</v>
      </c>
    </row>
  </sheetData>
  <mergeCells count="2">
    <mergeCell ref="A1:I1"/>
    <mergeCell ref="A2:I2"/>
  </mergeCells>
  <conditionalFormatting sqref="E4:E28">
    <cfRule type="expression" dxfId="31" priority="2">
      <formula>$E4="Cumple"</formula>
    </cfRule>
    <cfRule type="expression" dxfId="30" priority="3">
      <formula>$E4="Cumple Parcialmente"</formula>
    </cfRule>
    <cfRule type="expression" dxfId="29" priority="4">
      <formula>$E4="No Cumple"</formula>
    </cfRule>
    <cfRule type="expression" dxfId="28" priority="5">
      <formula>$E4="No Aplica"</formula>
    </cfRule>
  </conditionalFormatting>
  <dataValidations count="1">
    <dataValidation type="list" allowBlank="1" errorTitle="Entrada inválida" error="Valor inválido. Seleccione de la lista." promptTitle="Nivel de cumplimiento" prompt="Seleccione: Cumple / Cumple Parcialmente / No Cumple / No Aplica" sqref="E4:E28" xr:uid="{00000000-0002-0000-0800-000000000000}">
      <formula1>"Cumple,Cumple Parcialmente,No Cumple,No Aplica"</formula1>
      <formula2>0</formula2>
    </dataValidation>
  </dataValidation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0</cp:revision>
  <dcterms:created xsi:type="dcterms:W3CDTF">2026-04-22T18:46:46Z</dcterms:created>
  <dcterms:modified xsi:type="dcterms:W3CDTF">2026-06-09T12:52:20Z</dcterms:modified>
  <cp:category/>
  <cp:contentStatus/>
</cp:coreProperties>
</file>